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defaultThemeVersion="166925"/>
  <mc:AlternateContent xmlns:mc="http://schemas.openxmlformats.org/markup-compatibility/2006">
    <mc:Choice Requires="x15">
      <x15ac:absPath xmlns:x15ac="http://schemas.microsoft.com/office/spreadsheetml/2010/11/ac" url="/Users/jordynmurphy/Downloads/"/>
    </mc:Choice>
  </mc:AlternateContent>
  <xr:revisionPtr revIDLastSave="0" documentId="10_ncr:8100000_{218293A1-8D5E-F441-B7A8-C7BC6A4128BF}" xr6:coauthVersionLast="34" xr6:coauthVersionMax="34" xr10:uidLastSave="{00000000-0000-0000-0000-000000000000}"/>
  <bookViews>
    <workbookView xWindow="0" yWindow="0" windowWidth="25600" windowHeight="16000" tabRatio="829" activeTab="3" xr2:uid="{00000000-000D-0000-FFFF-FFFF00000000}"/>
  </bookViews>
  <sheets>
    <sheet name="Bal. Sheet" sheetId="8" state="hidden" r:id="rId1"/>
    <sheet name="Profit and Loss" sheetId="17" state="hidden" r:id="rId2"/>
    <sheet name="Funtional expenses %" sheetId="19" state="hidden" r:id="rId3"/>
    <sheet name="2018-19Budget" sheetId="18" r:id="rId4"/>
    <sheet name="P&amp;L - GL DETAIL" sheetId="20" state="hidden" r:id="rId5"/>
    <sheet name="AJE LIST" sheetId="21" state="hidden" r:id="rId6"/>
    <sheet name="Bank#9169" sheetId="2" state="hidden" r:id="rId7"/>
    <sheet name="BANK#0192" sheetId="3" state="hidden" r:id="rId8"/>
    <sheet name="PAYPAL" sheetId="4" state="hidden" r:id="rId9"/>
    <sheet name="AR" sheetId="5" state="hidden" r:id="rId10"/>
    <sheet name="Unbilled revenue" sheetId="12" state="hidden" r:id="rId11"/>
    <sheet name="Income after 03.31" sheetId="9" state="hidden" r:id="rId12"/>
    <sheet name="Fixed Assets" sheetId="22" state="hidden" r:id="rId13"/>
    <sheet name="Depr schedule" sheetId="6" state="hidden" r:id="rId14"/>
    <sheet name="AP" sheetId="13" state="hidden" r:id="rId15"/>
    <sheet name="Deferred Revenue" sheetId="14" state="hidden" r:id="rId16"/>
    <sheet name="paypal income" sheetId="15" state="hidden" r:id="rId17"/>
    <sheet name="Accrued exp" sheetId="16" state="hidden" r:id="rId18"/>
  </sheets>
  <definedNames>
    <definedName name="_xlnm._FilterDatabase" localSheetId="0" hidden="1">'Bal. Sheet'!$A$5:$D$48</definedName>
    <definedName name="_xlnm._FilterDatabase" localSheetId="11" hidden="1">'Income after 03.31'!$A$1:$J$227</definedName>
    <definedName name="_xlnm._FilterDatabase" localSheetId="16" hidden="1">'paypal income'!$A$5:$L$509</definedName>
    <definedName name="_xlnm._FilterDatabase" localSheetId="1" hidden="1">'Profit and Loss'!$A$5:$B$57</definedName>
    <definedName name="_xlnm.Print_Area" localSheetId="3">'2018-19Budget'!$A$1:$I$56</definedName>
    <definedName name="_xlnm.Print_Titles" localSheetId="3">'2018-19Budget'!$A:$G,'2018-19Budget'!$1:$2</definedName>
    <definedName name="QB_COLUMN_59200" localSheetId="3" hidden="1">'2018-19Budget'!#REF!</definedName>
    <definedName name="QB_COLUMN_61210" localSheetId="3" hidden="1">'2018-19Budget'!#REF!</definedName>
    <definedName name="QB_DATA_0" localSheetId="3" hidden="1">'2018-19Budget'!$5:$5,'2018-19Budget'!$6:$6,'2018-19Budget'!$7:$7,'2018-19Budget'!$8:$8,'2018-19Budget'!$15:$15,'2018-19Budget'!$16:$16,'2018-19Budget'!$17:$17,'2018-19Budget'!$18:$18,'2018-19Budget'!$23:$23,'2018-19Budget'!$24:$24,'2018-19Budget'!$25:$25,'2018-19Budget'!$27:$27,'2018-19Budget'!$30:$30,'2018-19Budget'!$31:$31,'2018-19Budget'!$32:$32,'2018-19Budget'!$33:$33</definedName>
    <definedName name="QB_DATA_1" localSheetId="3" hidden="1">'2018-19Budget'!$36:$36,'2018-19Budget'!$39:$39,'2018-19Budget'!$40:$40,'2018-19Budget'!$42:$42,'2018-19Budget'!$43:$43,'2018-19Budget'!$44:$44,'2018-19Budget'!$45:$45,'2018-19Budget'!$48:$48,'2018-19Budget'!$56:$56,'2018-19Budget'!#REF!,'2018-19Budget'!#REF!,'2018-19Budget'!#REF!,'2018-19Budget'!#REF!,'2018-19Budget'!#REF!,'2018-19Budget'!#REF!,'2018-19Budget'!#REF!</definedName>
    <definedName name="QB_DATA_2" localSheetId="3" hidden="1">'2018-19Budget'!#REF!</definedName>
    <definedName name="QB_FORMULA_0" localSheetId="3" hidden="1">'2018-19Budget'!#REF!,'2018-19Budget'!#REF!,'2018-19Budget'!#REF!,'2018-19Budget'!#REF!,'2018-19Budget'!#REF!,'2018-19Budget'!#REF!,'2018-19Budget'!#REF!,'2018-19Budget'!#REF!,'2018-19Budget'!#REF!,'2018-19Budget'!#REF!,'2018-19Budget'!#REF!,'2018-19Budget'!#REF!,'2018-19Budget'!#REF!,'2018-19Budget'!#REF!,'2018-19Budget'!#REF!,'2018-19Budget'!#REF!</definedName>
    <definedName name="QB_FORMULA_1" localSheetId="3" hidden="1">'2018-19Budget'!#REF!,'2018-19Budget'!#REF!,'2018-19Budget'!#REF!,'2018-19Budget'!#REF!</definedName>
    <definedName name="QB_ROW_10340" localSheetId="3" hidden="1">'2018-19Budget'!$E$17</definedName>
    <definedName name="QB_ROW_116250" localSheetId="3" hidden="1">'2018-19Budget'!$F$27</definedName>
    <definedName name="QB_ROW_117260" localSheetId="3" hidden="1">'2018-19Budget'!$G$31</definedName>
    <definedName name="QB_ROW_120050" localSheetId="3" hidden="1">'2018-19Budget'!$F$29</definedName>
    <definedName name="QB_ROW_120260" localSheetId="3" hidden="1">'2018-19Budget'!$G$33</definedName>
    <definedName name="QB_ROW_120350" localSheetId="3" hidden="1">'2018-19Budget'!$F$34</definedName>
    <definedName name="QB_ROW_121260" localSheetId="3" hidden="1">'2018-19Budget'!$G$32</definedName>
    <definedName name="QB_ROW_123240" localSheetId="3" hidden="1">'2018-19Budget'!#REF!</definedName>
    <definedName name="QB_ROW_129240" localSheetId="3" hidden="1">'2018-19Budget'!$E$18</definedName>
    <definedName name="QB_ROW_130040" localSheetId="3" hidden="1">'2018-19Budget'!#REF!</definedName>
    <definedName name="QB_ROW_130250" localSheetId="3" hidden="1">'2018-19Budget'!#REF!</definedName>
    <definedName name="QB_ROW_130340" localSheetId="3" hidden="1">'2018-19Budget'!#REF!</definedName>
    <definedName name="QB_ROW_13040" localSheetId="3" hidden="1">'2018-19Budget'!$E$22</definedName>
    <definedName name="QB_ROW_13340" localSheetId="3" hidden="1">'2018-19Budget'!$E$35</definedName>
    <definedName name="QB_ROW_139250" localSheetId="3" hidden="1">'2018-19Budget'!#REF!</definedName>
    <definedName name="QB_ROW_14260" localSheetId="3" hidden="1">'2018-19Budget'!$G$30</definedName>
    <definedName name="QB_ROW_157240" localSheetId="3" hidden="1">'2018-19Budget'!$E$7</definedName>
    <definedName name="QB_ROW_16250" localSheetId="3" hidden="1">'2018-19Budget'!$F$24</definedName>
    <definedName name="QB_ROW_17250" localSheetId="3" hidden="1">'2018-19Budget'!$F$25</definedName>
    <definedName name="QB_ROW_18240" localSheetId="3" hidden="1">'2018-19Budget'!$E$36</definedName>
    <definedName name="QB_ROW_18301" localSheetId="3" hidden="1">'2018-19Budget'!#REF!</definedName>
    <definedName name="QB_ROW_19011" localSheetId="3" hidden="1">'2018-19Budget'!$B$3</definedName>
    <definedName name="QB_ROW_19311" localSheetId="3" hidden="1">'2018-19Budget'!#REF!</definedName>
    <definedName name="QB_ROW_20031" localSheetId="3" hidden="1">'2018-19Budget'!$D$4</definedName>
    <definedName name="QB_ROW_20331" localSheetId="3" hidden="1">'2018-19Budget'!$D$19</definedName>
    <definedName name="QB_ROW_21031" localSheetId="3" hidden="1">'2018-19Budget'!$D$21</definedName>
    <definedName name="QB_ROW_21250" localSheetId="3" hidden="1">'2018-19Budget'!$F$56</definedName>
    <definedName name="QB_ROW_21331" localSheetId="3" hidden="1">'2018-19Budget'!#REF!</definedName>
    <definedName name="QB_ROW_22250" localSheetId="3" hidden="1">'2018-19Budget'!$F$23</definedName>
    <definedName name="QB_ROW_24240" localSheetId="3" hidden="1">'2018-19Budget'!#REF!</definedName>
    <definedName name="QB_ROW_27240" localSheetId="3" hidden="1">'2018-19Budget'!#REF!</definedName>
    <definedName name="QB_ROW_28240" localSheetId="3" hidden="1">'2018-19Budget'!#REF!</definedName>
    <definedName name="QB_ROW_30240" localSheetId="3" hidden="1">'2018-19Budget'!#REF!</definedName>
    <definedName name="QB_ROW_31040" localSheetId="3" hidden="1">'2018-19Budget'!$E$38</definedName>
    <definedName name="QB_ROW_31340" localSheetId="3" hidden="1">'2018-19Budget'!$E$54</definedName>
    <definedName name="QB_ROW_32250" localSheetId="3" hidden="1">'2018-19Budget'!$F$39</definedName>
    <definedName name="QB_ROW_33250" localSheetId="3" hidden="1">'2018-19Budget'!$F$42</definedName>
    <definedName name="QB_ROW_34250" localSheetId="3" hidden="1">'2018-19Budget'!$F$40</definedName>
    <definedName name="QB_ROW_36250" localSheetId="3" hidden="1">'2018-19Budget'!$F$44</definedName>
    <definedName name="QB_ROW_40250" localSheetId="3" hidden="1">'2018-19Budget'!$F$43</definedName>
    <definedName name="QB_ROW_41040" localSheetId="3" hidden="1">'2018-19Budget'!$E$55</definedName>
    <definedName name="QB_ROW_41250" localSheetId="3" hidden="1">'2018-19Budget'!#REF!</definedName>
    <definedName name="QB_ROW_41340" localSheetId="3" hidden="1">'2018-19Budget'!#REF!</definedName>
    <definedName name="QB_ROW_5240" localSheetId="3" hidden="1">'2018-19Budget'!$E$6</definedName>
    <definedName name="QB_ROW_6240" localSheetId="3" hidden="1">'2018-19Budget'!$E$5</definedName>
    <definedName name="QB_ROW_74250" localSheetId="3" hidden="1">'2018-19Budget'!$F$45</definedName>
    <definedName name="QB_ROW_75250" localSheetId="3" hidden="1">'2018-19Budget'!$F$48</definedName>
    <definedName name="QB_ROW_78240" localSheetId="3" hidden="1">'2018-19Budget'!$E$16</definedName>
    <definedName name="QB_ROW_8340" localSheetId="3" hidden="1">'2018-19Budget'!$E$8</definedName>
    <definedName name="QB_ROW_86321" localSheetId="3" hidden="1">'2018-19Budget'!$C$20</definedName>
    <definedName name="QB_ROW_9240" localSheetId="3" hidden="1">'2018-19Budget'!$E$15</definedName>
    <definedName name="QBCANSUPPORTUPDATE" localSheetId="3">TRUE</definedName>
    <definedName name="QBCOMPANYFILENAME" localSheetId="3">"C:\Users\MJBattaglia\Documents\Quickbooks - Company File\ICSB 10.24.12 MAIN.QBW"</definedName>
    <definedName name="QBENDDATE" localSheetId="3">20140331</definedName>
    <definedName name="QBHEADERSONSCREEN" localSheetId="3">FALSE</definedName>
    <definedName name="QBMETADATASIZE" localSheetId="3">5785</definedName>
    <definedName name="QBPRESERVECOLOR" localSheetId="3">TRUE</definedName>
    <definedName name="QBPRESERVEFONT" localSheetId="3">TRUE</definedName>
    <definedName name="QBPRESERVEROWHEIGHT" localSheetId="3">TRUE</definedName>
    <definedName name="QBPRESERVESPACE" localSheetId="3">TRUE</definedName>
    <definedName name="QBREPORTCOLAXIS" localSheetId="3">0</definedName>
    <definedName name="QBREPORTCOMPANYID" localSheetId="3">"5e07f0bcef7c43ec943d9cd1938a384f"</definedName>
    <definedName name="QBREPORTCOMPARECOL_ANNUALBUDGET" localSheetId="3">FALSE</definedName>
    <definedName name="QBREPORTCOMPARECOL_AVGCOGS" localSheetId="3">FALSE</definedName>
    <definedName name="QBREPORTCOMPARECOL_AVGPRICE" localSheetId="3">FALSE</definedName>
    <definedName name="QBREPORTCOMPARECOL_BUDDIFF" localSheetId="3">FALSE</definedName>
    <definedName name="QBREPORTCOMPARECOL_BUDGET" localSheetId="3">FALSE</definedName>
    <definedName name="QBREPORTCOMPARECOL_BUDPCT" localSheetId="3">FALSE</definedName>
    <definedName name="QBREPORTCOMPARECOL_COGS" localSheetId="3">FALSE</definedName>
    <definedName name="QBREPORTCOMPARECOL_EXCLUDEAMOUNT" localSheetId="3">FALSE</definedName>
    <definedName name="QBREPORTCOMPARECOL_EXCLUDECURPERIOD" localSheetId="3">FALSE</definedName>
    <definedName name="QBREPORTCOMPARECOL_FORECAST" localSheetId="3">FALSE</definedName>
    <definedName name="QBREPORTCOMPARECOL_GROSSMARGIN" localSheetId="3">FALSE</definedName>
    <definedName name="QBREPORTCOMPARECOL_GROSSMARGINPCT" localSheetId="3">FALSE</definedName>
    <definedName name="QBREPORTCOMPARECOL_HOURS" localSheetId="3">FALSE</definedName>
    <definedName name="QBREPORTCOMPARECOL_PCTCOL" localSheetId="3">FALSE</definedName>
    <definedName name="QBREPORTCOMPARECOL_PCTEXPENSE" localSheetId="3">FALSE</definedName>
    <definedName name="QBREPORTCOMPARECOL_PCTINCOME" localSheetId="3">FALSE</definedName>
    <definedName name="QBREPORTCOMPARECOL_PCTOFSALES" localSheetId="3">FALSE</definedName>
    <definedName name="QBREPORTCOMPARECOL_PCTROW" localSheetId="3">FALSE</definedName>
    <definedName name="QBREPORTCOMPARECOL_PPDIFF" localSheetId="3">FALSE</definedName>
    <definedName name="QBREPORTCOMPARECOL_PPPCT" localSheetId="3">FALSE</definedName>
    <definedName name="QBREPORTCOMPARECOL_PREVPERIOD" localSheetId="3">FALSE</definedName>
    <definedName name="QBREPORTCOMPARECOL_PREVYEAR" localSheetId="3">TRUE</definedName>
    <definedName name="QBREPORTCOMPARECOL_PYDIFF" localSheetId="3">FALSE</definedName>
    <definedName name="QBREPORTCOMPARECOL_PYPCT" localSheetId="3">FALSE</definedName>
    <definedName name="QBREPORTCOMPARECOL_QTY" localSheetId="3">FALSE</definedName>
    <definedName name="QBREPORTCOMPARECOL_RATE" localSheetId="3">FALSE</definedName>
    <definedName name="QBREPORTCOMPARECOL_TRIPBILLEDMILES" localSheetId="3">FALSE</definedName>
    <definedName name="QBREPORTCOMPARECOL_TRIPBILLINGAMOUNT" localSheetId="3">FALSE</definedName>
    <definedName name="QBREPORTCOMPARECOL_TRIPMILES" localSheetId="3">FALSE</definedName>
    <definedName name="QBREPORTCOMPARECOL_TRIPNOTBILLABLEMILES" localSheetId="3">FALSE</definedName>
    <definedName name="QBREPORTCOMPARECOL_TRIPTAXDEDUCTIBLEAMOUNT" localSheetId="3">FALSE</definedName>
    <definedName name="QBREPORTCOMPARECOL_TRIPUNBILLEDMILES" localSheetId="3">FALSE</definedName>
    <definedName name="QBREPORTCOMPARECOL_YTD" localSheetId="3">FALSE</definedName>
    <definedName name="QBREPORTCOMPARECOL_YTDBUDGET" localSheetId="3">FALSE</definedName>
    <definedName name="QBREPORTCOMPARECOL_YTDPCT" localSheetId="3">FALSE</definedName>
    <definedName name="QBREPORTROWAXIS" localSheetId="3">11</definedName>
    <definedName name="QBREPORTSUBCOLAXIS" localSheetId="3">24</definedName>
    <definedName name="QBREPORTTYPE" localSheetId="3">0</definedName>
    <definedName name="QBROWHEADERS" localSheetId="3">7</definedName>
    <definedName name="QBSTARTDATE" localSheetId="3">20130401</definedName>
  </definedNames>
  <calcPr calcId="162913"/>
  <pivotCaches>
    <pivotCache cacheId="4" r:id="rId19"/>
    <pivotCache cacheId="5" r:id="rId20"/>
  </pivotCaches>
</workbook>
</file>

<file path=xl/calcChain.xml><?xml version="1.0" encoding="utf-8"?>
<calcChain xmlns="http://schemas.openxmlformats.org/spreadsheetml/2006/main">
  <c r="H40" i="18" l="1"/>
  <c r="H36" i="18"/>
  <c r="H25" i="18"/>
  <c r="H16" i="18"/>
  <c r="H17" i="18" s="1"/>
  <c r="I40" i="18"/>
  <c r="I36" i="18"/>
  <c r="I25" i="18"/>
  <c r="I16" i="18"/>
  <c r="I17" i="18" s="1"/>
  <c r="H54" i="18" l="1"/>
  <c r="H55" i="18" s="1"/>
  <c r="H56" i="18" s="1"/>
  <c r="I54" i="18"/>
  <c r="I55" i="18" s="1"/>
  <c r="I56" i="18" s="1"/>
  <c r="B7" i="17" l="1"/>
  <c r="B45" i="8"/>
  <c r="B19" i="8" l="1"/>
  <c r="B14" i="17"/>
  <c r="B11" i="17" l="1"/>
  <c r="C38" i="17"/>
  <c r="E38" i="17"/>
  <c r="G38" i="17"/>
  <c r="D37" i="17"/>
  <c r="F37" i="17"/>
  <c r="B26" i="17"/>
  <c r="D15" i="17"/>
  <c r="D7" i="17"/>
  <c r="C3" i="19"/>
  <c r="D3" i="19" s="1"/>
  <c r="E4" i="19"/>
  <c r="C2" i="19"/>
  <c r="C4" i="19" l="1"/>
  <c r="C5" i="19" s="1"/>
  <c r="D2" i="19"/>
  <c r="D4" i="19" s="1"/>
  <c r="D5" i="19" s="1"/>
  <c r="C26" i="17"/>
  <c r="D26" i="17" l="1"/>
  <c r="B53" i="17" l="1"/>
  <c r="B51" i="17"/>
  <c r="B50" i="17"/>
  <c r="B49" i="17"/>
  <c r="B48" i="17"/>
  <c r="B47" i="17"/>
  <c r="B46" i="17"/>
  <c r="B45" i="17"/>
  <c r="B44" i="17"/>
  <c r="C44" i="17" s="1"/>
  <c r="B43" i="17"/>
  <c r="B41" i="17"/>
  <c r="B40" i="17"/>
  <c r="B36" i="17"/>
  <c r="B34" i="17"/>
  <c r="D34" i="17" s="1"/>
  <c r="F34" i="17" s="1"/>
  <c r="B33" i="17"/>
  <c r="C33" i="17" s="1"/>
  <c r="B32" i="17"/>
  <c r="B30" i="17"/>
  <c r="B27" i="17"/>
  <c r="B24" i="17"/>
  <c r="B23" i="17"/>
  <c r="B22" i="17"/>
  <c r="B21" i="17"/>
  <c r="B16" i="17"/>
  <c r="B15" i="17"/>
  <c r="B13" i="17"/>
  <c r="B12" i="17"/>
  <c r="B10" i="17"/>
  <c r="B9" i="17"/>
  <c r="B8" i="17"/>
  <c r="D43" i="17" l="1"/>
  <c r="F43" i="17" s="1"/>
  <c r="C53" i="17"/>
  <c r="D53" i="17" s="1"/>
  <c r="D45" i="17"/>
  <c r="C45" i="17"/>
  <c r="C23" i="17"/>
  <c r="C30" i="17"/>
  <c r="D30" i="17" s="1"/>
  <c r="D41" i="17"/>
  <c r="C41" i="17"/>
  <c r="D48" i="17"/>
  <c r="G48" i="17"/>
  <c r="D51" i="17"/>
  <c r="G51" i="17"/>
  <c r="C21" i="17"/>
  <c r="D21" i="17" s="1"/>
  <c r="C24" i="17"/>
  <c r="C32" i="17"/>
  <c r="D32" i="17" s="1"/>
  <c r="D36" i="17"/>
  <c r="F36" i="17"/>
  <c r="F38" i="17" s="1"/>
  <c r="C46" i="17"/>
  <c r="D46" i="17" s="1"/>
  <c r="G49" i="17"/>
  <c r="D49" i="17"/>
  <c r="C52" i="17"/>
  <c r="C22" i="17"/>
  <c r="D22" i="17" s="1"/>
  <c r="B28" i="17"/>
  <c r="C27" i="17"/>
  <c r="D27" i="17" s="1"/>
  <c r="D33" i="17"/>
  <c r="C40" i="17"/>
  <c r="D40" i="17" s="1"/>
  <c r="D44" i="17"/>
  <c r="D47" i="17"/>
  <c r="G47" i="17"/>
  <c r="D50" i="17"/>
  <c r="E50" i="17"/>
  <c r="G10" i="17"/>
  <c r="D10" i="17" s="1"/>
  <c r="F14" i="17"/>
  <c r="D14" i="17" s="1"/>
  <c r="G8" i="17"/>
  <c r="D8" i="17" s="1"/>
  <c r="E11" i="17"/>
  <c r="C15" i="17"/>
  <c r="C7" i="17"/>
  <c r="B17" i="17"/>
  <c r="B18" i="17" s="1"/>
  <c r="F13" i="17"/>
  <c r="D13" i="17" s="1"/>
  <c r="G9" i="17"/>
  <c r="D9" i="17" s="1"/>
  <c r="G12" i="17"/>
  <c r="D12" i="17" s="1"/>
  <c r="G16" i="17"/>
  <c r="D16" i="17" s="1"/>
  <c r="B38" i="17"/>
  <c r="B35" i="17"/>
  <c r="B42" i="17"/>
  <c r="M13" i="13"/>
  <c r="D9" i="13"/>
  <c r="E9" i="13"/>
  <c r="F9" i="13"/>
  <c r="B8" i="13"/>
  <c r="G8" i="13" s="1"/>
  <c r="C7" i="13"/>
  <c r="B7" i="13"/>
  <c r="G7" i="13" s="1"/>
  <c r="C6" i="13"/>
  <c r="C9" i="13" s="1"/>
  <c r="B33" i="8"/>
  <c r="B9" i="13" l="1"/>
  <c r="D11" i="17"/>
  <c r="D17" i="17" s="1"/>
  <c r="D18" i="17" s="1"/>
  <c r="D28" i="17"/>
  <c r="D35" i="17"/>
  <c r="D38" i="17"/>
  <c r="C42" i="17"/>
  <c r="D24" i="17"/>
  <c r="D23" i="17"/>
  <c r="D42" i="17"/>
  <c r="C35" i="17"/>
  <c r="B29" i="17"/>
  <c r="B54" i="17" s="1"/>
  <c r="B55" i="17" s="1"/>
  <c r="C28" i="17"/>
  <c r="D52" i="17"/>
  <c r="F17" i="17"/>
  <c r="E17" i="17"/>
  <c r="E18" i="17" s="1"/>
  <c r="C17" i="17"/>
  <c r="G17" i="17"/>
  <c r="G6" i="13"/>
  <c r="G9" i="13" s="1"/>
  <c r="D29" i="17" l="1"/>
  <c r="D54" i="17" s="1"/>
  <c r="D55" i="17" s="1"/>
  <c r="D57" i="17" s="1"/>
  <c r="E3" i="17"/>
  <c r="C29" i="17"/>
  <c r="G18" i="17"/>
  <c r="G3" i="17" s="1"/>
  <c r="F18" i="17"/>
  <c r="F3" i="17" s="1"/>
  <c r="C18" i="17"/>
  <c r="B57" i="17"/>
  <c r="B46" i="8" s="1"/>
  <c r="B47" i="8" s="1"/>
  <c r="I61" i="9"/>
  <c r="F45" i="17" l="1"/>
  <c r="F53" i="17"/>
  <c r="G23" i="17"/>
  <c r="G45" i="17"/>
  <c r="G53" i="17"/>
  <c r="E27" i="17"/>
  <c r="E53" i="17"/>
  <c r="E45" i="17"/>
  <c r="E40" i="17"/>
  <c r="E46" i="17"/>
  <c r="E33" i="17"/>
  <c r="E30" i="17"/>
  <c r="E21" i="17"/>
  <c r="E44" i="17"/>
  <c r="E24" i="17"/>
  <c r="E41" i="17"/>
  <c r="E25" i="17"/>
  <c r="E22" i="17"/>
  <c r="E26" i="17"/>
  <c r="E52" i="17"/>
  <c r="E23" i="17"/>
  <c r="D59" i="17"/>
  <c r="E32" i="17"/>
  <c r="G24" i="17"/>
  <c r="G52" i="17"/>
  <c r="C54" i="17"/>
  <c r="C59" i="17" s="1"/>
  <c r="F25" i="17"/>
  <c r="F26" i="17"/>
  <c r="F40" i="17"/>
  <c r="F22" i="17"/>
  <c r="F21" i="17"/>
  <c r="F41" i="17"/>
  <c r="F33" i="17"/>
  <c r="F30" i="17"/>
  <c r="F44" i="17"/>
  <c r="F27" i="17"/>
  <c r="F32" i="17"/>
  <c r="F46" i="17"/>
  <c r="F23" i="17"/>
  <c r="F24" i="17"/>
  <c r="F52" i="17"/>
  <c r="G25" i="17"/>
  <c r="G26" i="17"/>
  <c r="G27" i="17"/>
  <c r="G46" i="17"/>
  <c r="G30" i="17"/>
  <c r="G44" i="17"/>
  <c r="G32" i="17"/>
  <c r="G21" i="17"/>
  <c r="G41" i="17"/>
  <c r="G33" i="17"/>
  <c r="G40" i="17"/>
  <c r="G22" i="17"/>
  <c r="B39" i="8"/>
  <c r="B40" i="8" s="1"/>
  <c r="B36" i="8"/>
  <c r="B37" i="8" s="1"/>
  <c r="B23" i="8"/>
  <c r="B22" i="8"/>
  <c r="B14" i="8"/>
  <c r="B15" i="8" s="1"/>
  <c r="B11" i="8"/>
  <c r="B10" i="8"/>
  <c r="B9" i="8"/>
  <c r="E42" i="17" l="1"/>
  <c r="E35" i="17"/>
  <c r="E28" i="17"/>
  <c r="E29" i="17" s="1"/>
  <c r="B12" i="8"/>
  <c r="B20" i="8" s="1"/>
  <c r="F42" i="17"/>
  <c r="B25" i="8"/>
  <c r="B26" i="8" s="1"/>
  <c r="G42" i="17"/>
  <c r="G35" i="17"/>
  <c r="G28" i="17"/>
  <c r="G29" i="17" s="1"/>
  <c r="F28" i="17"/>
  <c r="F29" i="17" s="1"/>
  <c r="F35" i="17"/>
  <c r="C55" i="17"/>
  <c r="B41" i="8"/>
  <c r="B48" i="8" s="1"/>
  <c r="G25" i="6"/>
  <c r="H23" i="6"/>
  <c r="H20" i="6"/>
  <c r="H16" i="6"/>
  <c r="G9" i="6"/>
  <c r="H8" i="6"/>
  <c r="J8" i="6" s="1"/>
  <c r="H7" i="6"/>
  <c r="J7" i="6" s="1"/>
  <c r="E54" i="17" l="1"/>
  <c r="E59" i="17" s="1"/>
  <c r="B27" i="8"/>
  <c r="B50" i="8" s="1"/>
  <c r="G26" i="6"/>
  <c r="C57" i="17"/>
  <c r="F54" i="17"/>
  <c r="G54" i="17"/>
  <c r="G59" i="17" s="1"/>
  <c r="L7" i="6"/>
  <c r="K7" i="6"/>
  <c r="O8" i="6"/>
  <c r="P8" i="6" s="1"/>
  <c r="N8" i="6"/>
  <c r="X8" i="6" s="1"/>
  <c r="Y8" i="6" s="1"/>
  <c r="H9" i="6"/>
  <c r="B22" i="5"/>
  <c r="G22" i="5" s="1"/>
  <c r="E21" i="5"/>
  <c r="D21" i="5"/>
  <c r="C20" i="5"/>
  <c r="G20" i="5" s="1"/>
  <c r="F19" i="5"/>
  <c r="G19" i="5" s="1"/>
  <c r="C18" i="5"/>
  <c r="F17" i="5"/>
  <c r="G17" i="5" s="1"/>
  <c r="F16" i="5"/>
  <c r="G16" i="5" s="1"/>
  <c r="F15" i="5"/>
  <c r="G15" i="5" s="1"/>
  <c r="F14" i="5"/>
  <c r="G14" i="5" s="1"/>
  <c r="F13" i="5"/>
  <c r="G13" i="5" s="1"/>
  <c r="F12" i="5"/>
  <c r="G12" i="5" s="1"/>
  <c r="F11" i="5"/>
  <c r="G11" i="5" s="1"/>
  <c r="D10" i="5"/>
  <c r="G10" i="5" s="1"/>
  <c r="F9" i="5"/>
  <c r="G9" i="5" s="1"/>
  <c r="F8" i="5"/>
  <c r="G8" i="5" s="1"/>
  <c r="C7" i="5"/>
  <c r="G7" i="5" s="1"/>
  <c r="F6" i="5"/>
  <c r="D6" i="5"/>
  <c r="L35" i="2"/>
  <c r="L37" i="2" s="1"/>
  <c r="F23" i="5" l="1"/>
  <c r="E55" i="17"/>
  <c r="E57" i="17" s="1"/>
  <c r="G21" i="5"/>
  <c r="B23" i="5"/>
  <c r="D23" i="5"/>
  <c r="C23" i="5"/>
  <c r="G55" i="17"/>
  <c r="G57" i="17" s="1"/>
  <c r="F55" i="17"/>
  <c r="F57" i="17" s="1"/>
  <c r="F59" i="17"/>
  <c r="M7" i="6"/>
  <c r="L9" i="6"/>
  <c r="K9" i="6"/>
  <c r="K10" i="6" s="1"/>
  <c r="G6" i="5"/>
  <c r="G18" i="5"/>
  <c r="E23" i="5"/>
  <c r="L10" i="6" l="1"/>
  <c r="G23" i="5"/>
  <c r="K11" i="6"/>
  <c r="L11" i="6"/>
  <c r="M9" i="6"/>
  <c r="M10" i="6" s="1"/>
  <c r="N7" i="6"/>
  <c r="M11" i="6" l="1"/>
  <c r="O7" i="6"/>
  <c r="N9" i="6"/>
  <c r="N10" i="6" s="1"/>
  <c r="N11" i="6" l="1"/>
  <c r="O9" i="6"/>
  <c r="O10" i="6" s="1"/>
  <c r="P7" i="6"/>
  <c r="O11" i="6" l="1"/>
  <c r="Q7" i="6"/>
  <c r="P9" i="6"/>
  <c r="P10" i="6" s="1"/>
  <c r="P11" i="6" l="1"/>
  <c r="R7" i="6"/>
  <c r="Q9" i="6"/>
  <c r="Q10" i="6" s="1"/>
  <c r="Q11" i="6" l="1"/>
  <c r="S7" i="6"/>
  <c r="R9" i="6"/>
  <c r="R10" i="6" s="1"/>
  <c r="R11" i="6" l="1"/>
  <c r="T7" i="6"/>
  <c r="S9" i="6"/>
  <c r="S10" i="6" s="1"/>
  <c r="S11" i="6" l="1"/>
  <c r="U7" i="6"/>
  <c r="T9" i="6"/>
  <c r="T10" i="6" s="1"/>
  <c r="T11" i="6" l="1"/>
  <c r="T26" i="6" s="1"/>
  <c r="T27" i="6" s="1"/>
  <c r="U9" i="6"/>
  <c r="U27" i="6" s="1"/>
  <c r="V7" i="6"/>
  <c r="W7" i="6" l="1"/>
  <c r="V9" i="6"/>
  <c r="V27" i="6" s="1"/>
  <c r="W27" i="6" s="1"/>
  <c r="U10" i="6"/>
  <c r="V10" i="6" l="1"/>
  <c r="U11" i="6"/>
  <c r="W9" i="6"/>
  <c r="X7" i="6"/>
  <c r="W10" i="6" l="1"/>
  <c r="W11" i="6" s="1"/>
  <c r="V11" i="6"/>
  <c r="X9" i="6"/>
  <c r="Y7" i="6"/>
  <c r="Y9" i="6" s="1"/>
</calcChain>
</file>

<file path=xl/sharedStrings.xml><?xml version="1.0" encoding="utf-8"?>
<sst xmlns="http://schemas.openxmlformats.org/spreadsheetml/2006/main" count="14700" uniqueCount="2475">
  <si>
    <t>Total</t>
  </si>
  <si>
    <t>ASSETS</t>
  </si>
  <si>
    <t xml:space="preserve">   Current Assets</t>
  </si>
  <si>
    <t xml:space="preserve">      Bank Accounts</t>
  </si>
  <si>
    <t xml:space="preserve">         11101 Wells Faro- Checking</t>
  </si>
  <si>
    <t xml:space="preserve">         11102 Wells Fargo - Sm Bus MM</t>
  </si>
  <si>
    <t xml:space="preserve">         11104 PayPal</t>
  </si>
  <si>
    <t xml:space="preserve">      Total Bank Accounts</t>
  </si>
  <si>
    <t xml:space="preserve">      Accounts Receivable</t>
  </si>
  <si>
    <t xml:space="preserve">         11600 Accounts Receivable</t>
  </si>
  <si>
    <t xml:space="preserve">      Total Accounts Receivable</t>
  </si>
  <si>
    <t xml:space="preserve">      Other Current Assets</t>
  </si>
  <si>
    <t xml:space="preserve">      Total Other Current Assets</t>
  </si>
  <si>
    <t xml:space="preserve">   Total Current Assets</t>
  </si>
  <si>
    <t xml:space="preserve">   Fixed Assets</t>
  </si>
  <si>
    <t xml:space="preserve">      15500 Laptop</t>
  </si>
  <si>
    <t xml:space="preserve">      16000 JSBM</t>
  </si>
  <si>
    <t xml:space="preserve">         16100 Accumulated Depreciation</t>
  </si>
  <si>
    <t xml:space="preserve">      Total 16000 JSBM</t>
  </si>
  <si>
    <t xml:space="preserve">   Total Fixed Assets</t>
  </si>
  <si>
    <t>TOTAL ASSETS</t>
  </si>
  <si>
    <t>LIABILITIES AND EQUITY</t>
  </si>
  <si>
    <t xml:space="preserve">   Liabilities</t>
  </si>
  <si>
    <t xml:space="preserve">      Current Liabilities</t>
  </si>
  <si>
    <t xml:space="preserve">         Accounts Payable</t>
  </si>
  <si>
    <t xml:space="preserve">            21100 Accounts Payable</t>
  </si>
  <si>
    <t xml:space="preserve">         Total Accounts Payable</t>
  </si>
  <si>
    <t xml:space="preserve">         Other Current Liabilities</t>
  </si>
  <si>
    <t xml:space="preserve">         Total Other Current Liabilities</t>
  </si>
  <si>
    <t xml:space="preserve">      Total Current Liabilities</t>
  </si>
  <si>
    <t xml:space="preserve">      Long-Term Liabilities</t>
  </si>
  <si>
    <t xml:space="preserve">         24000 Deferred Income</t>
  </si>
  <si>
    <t xml:space="preserve">      Total Long-Term Liabilities</t>
  </si>
  <si>
    <t xml:space="preserve">   Total Liabilities</t>
  </si>
  <si>
    <t xml:space="preserve">   Equity</t>
  </si>
  <si>
    <t xml:space="preserve">      20010 White Fellows Funds</t>
  </si>
  <si>
    <t xml:space="preserve">      30000 Members Equity</t>
  </si>
  <si>
    <t xml:space="preserve">      39000 Current Year Earnings</t>
  </si>
  <si>
    <t xml:space="preserve">      Net Income</t>
  </si>
  <si>
    <t xml:space="preserve">   Total Equity</t>
  </si>
  <si>
    <t>TOTAL LIABILITIES AND EQUITY</t>
  </si>
  <si>
    <t>ICSB - International Council for Small Business</t>
  </si>
  <si>
    <t>Balance Sheet</t>
  </si>
  <si>
    <t>As of March 31, 2018</t>
  </si>
  <si>
    <t>QB</t>
  </si>
  <si>
    <t>Bank</t>
  </si>
  <si>
    <t>Diff.</t>
  </si>
  <si>
    <t>outstaning ck#1192</t>
  </si>
  <si>
    <t>A/R Aging Summary</t>
  </si>
  <si>
    <t>Current</t>
  </si>
  <si>
    <t>1 - 30</t>
  </si>
  <si>
    <t>31 - 60</t>
  </si>
  <si>
    <t>61 - 90</t>
  </si>
  <si>
    <t>91 and over</t>
  </si>
  <si>
    <t>Argentina</t>
  </si>
  <si>
    <t>CCSBE</t>
  </si>
  <si>
    <t>China-Mainland</t>
  </si>
  <si>
    <t>Cork Institute of Technology</t>
  </si>
  <si>
    <t>ECSB</t>
  </si>
  <si>
    <t>Hochschule Kaiserslautern</t>
  </si>
  <si>
    <t>ICSB Bangladesh</t>
  </si>
  <si>
    <t>ICSB Indonesia</t>
  </si>
  <si>
    <t>ICSMEE Malaysia</t>
  </si>
  <si>
    <t>MCSBE</t>
  </si>
  <si>
    <t>Myanmar</t>
  </si>
  <si>
    <t>Nanyang Technological University</t>
  </si>
  <si>
    <t>Qatar University - Center for Entrepreneurship</t>
  </si>
  <si>
    <t>RUAEE (Russia)</t>
  </si>
  <si>
    <t>Taiwan</t>
  </si>
  <si>
    <t>United Arab Emirates University (UAEU)</t>
  </si>
  <si>
    <t>Universidad Nacional de Rafaela</t>
  </si>
  <si>
    <t>TOTAL</t>
  </si>
  <si>
    <t>Thursday, Jun 07, 2018 12:21:26 PM GMT-7</t>
  </si>
  <si>
    <t>Transaction Report</t>
  </si>
  <si>
    <t>May 1990 - May 2018</t>
  </si>
  <si>
    <t>04/01-03/31</t>
  </si>
  <si>
    <t>04/01/05-03/31/06</t>
  </si>
  <si>
    <t>As 3/31/2018</t>
  </si>
  <si>
    <t>Date</t>
  </si>
  <si>
    <t>Transaction Type</t>
  </si>
  <si>
    <t>Num</t>
  </si>
  <si>
    <t>Adj</t>
  </si>
  <si>
    <t>Memo/Description</t>
  </si>
  <si>
    <t>Amount</t>
  </si>
  <si>
    <t>Cost</t>
  </si>
  <si>
    <t>Yr.</t>
  </si>
  <si>
    <t>Depr. Yr.</t>
  </si>
  <si>
    <t>A/C</t>
  </si>
  <si>
    <t>Book value</t>
  </si>
  <si>
    <t>16000 JSBM</t>
  </si>
  <si>
    <t>06/30/2005</t>
  </si>
  <si>
    <t>Journal Entry</t>
  </si>
  <si>
    <t>No</t>
  </si>
  <si>
    <t>Laptop</t>
  </si>
  <si>
    <t xml:space="preserve">   Total for 16000 JSBM</t>
  </si>
  <si>
    <t xml:space="preserve">   16100 Accumulated Depreciation</t>
  </si>
  <si>
    <t>Accum. Depr.</t>
  </si>
  <si>
    <t>Book Value</t>
  </si>
  <si>
    <t>06/30/2006</t>
  </si>
  <si>
    <t>06/30/2007</t>
  </si>
  <si>
    <t>FCC06001</t>
  </si>
  <si>
    <t>To record depr for website and JSBM</t>
  </si>
  <si>
    <t>06/30/2008</t>
  </si>
  <si>
    <t>FCCYE08-4</t>
  </si>
  <si>
    <t>To record depreciation for the year</t>
  </si>
  <si>
    <t>07/01/2008</t>
  </si>
  <si>
    <t>DEP-08-1</t>
  </si>
  <si>
    <t>12/15/2008</t>
  </si>
  <si>
    <t>DEP-08-2</t>
  </si>
  <si>
    <t>01/15/2009</t>
  </si>
  <si>
    <t>DEP-08-3</t>
  </si>
  <si>
    <t>02/15/2009</t>
  </si>
  <si>
    <t>ICSB7063</t>
  </si>
  <si>
    <t>03/15/2009</t>
  </si>
  <si>
    <t>ICSB7064</t>
  </si>
  <si>
    <t>06/30/2009</t>
  </si>
  <si>
    <t>FCCYE09-001</t>
  </si>
  <si>
    <t>To post 08/09 depreciation expense</t>
  </si>
  <si>
    <t>06/30/2010</t>
  </si>
  <si>
    <t>To record 2009/2010 depreciation expense</t>
  </si>
  <si>
    <t>03/31/2014</t>
  </si>
  <si>
    <t>RENN-JE4</t>
  </si>
  <si>
    <t>To record current year amortization of JSBM</t>
  </si>
  <si>
    <t>RENN-JE1</t>
  </si>
  <si>
    <t>To correct beginning balances.</t>
  </si>
  <si>
    <t>03/31/2015</t>
  </si>
  <si>
    <t>To reconcile net assets</t>
  </si>
  <si>
    <t xml:space="preserve">   Total for 16100 Accumulated Depreciation</t>
  </si>
  <si>
    <t>Total for 16000 JSBM with subs</t>
  </si>
  <si>
    <t>Adj.</t>
  </si>
  <si>
    <t>Thursday, Jun 07, 2018 01:34:01 PM GMT-7</t>
  </si>
  <si>
    <t>Name</t>
  </si>
  <si>
    <t>Account</t>
  </si>
  <si>
    <t>Split</t>
  </si>
  <si>
    <t>Balance</t>
  </si>
  <si>
    <t>-Split-</t>
  </si>
  <si>
    <t xml:space="preserve">         19000 Unbilled Revenue</t>
  </si>
  <si>
    <t>see tab  Bank#9169</t>
  </si>
  <si>
    <t>See tab paypal</t>
  </si>
  <si>
    <t>see tab Bank#0192</t>
  </si>
  <si>
    <t>see tab AR</t>
  </si>
  <si>
    <t>41000 Affilate Fees Revenue</t>
  </si>
  <si>
    <t>04/30/2018</t>
  </si>
  <si>
    <t>Invoice</t>
  </si>
  <si>
    <t>Puerto Rico and the Caribbean</t>
  </si>
  <si>
    <t>Waive fees  due to disaster areas declared by the Federal Emergency Management Agency.</t>
  </si>
  <si>
    <t>11600 Accounts Receivable</t>
  </si>
  <si>
    <t>Chapter fees billed for FY 2018-19 &lt;April 2018 - March 2019&gt;</t>
  </si>
  <si>
    <t>Discount for ICSB award - Red Pymes Annual Meeting (Uruguay).</t>
  </si>
  <si>
    <t>Affiliate Fees Billed for FY 2017-18 (Apr 2017 - Mar 2018)</t>
  </si>
  <si>
    <t>USASBE</t>
  </si>
  <si>
    <t>Affiliate Fees Billed for Quarter 1 FY 2018-19 (Apr 2018 - Jun 2018)</t>
  </si>
  <si>
    <t>Affiliate Fees Billed for Quarter 4 FY 2017-18 (Jan 2018 - Mar 2018)</t>
  </si>
  <si>
    <t>Affiliate Fees Billed for 4th Quarter FY 2017-18 (Jan 2018 - Mar 2018)</t>
  </si>
  <si>
    <t>Affiliate Fees Billed for 1st Qtr. FY 2018-2019 (Apr 2018 - Jun 2018)</t>
  </si>
  <si>
    <t>Chapter Fees Billed for FY 2018-19 (Apr 2018 - Mar 2019)</t>
  </si>
  <si>
    <t>Japan</t>
  </si>
  <si>
    <t>Affiliate Fees Billed for FY 2018-19 (April 2018 - March 2019)</t>
  </si>
  <si>
    <t>Affiliate Fees Billed for 1Q FY 2018-19 (Apr 2018 - Jun 2018)</t>
  </si>
  <si>
    <t>Affiliate Fees Billed for FY 2018-19 (Apr 2018 - Mar 2019)</t>
  </si>
  <si>
    <t>ICSB Mexico</t>
  </si>
  <si>
    <t>Affiliate Fees Billed for FY2017-18 (Apr 2017 - Mar 2018)</t>
  </si>
  <si>
    <t>Korea</t>
  </si>
  <si>
    <t>Affiliates Fees billed for 4th Qtr. 2017-18 (Jan 2018 -  Mar 2018)</t>
  </si>
  <si>
    <t>Affiliates Fees billed for 1st Qtr. 2018-19 (Apr 2018 - Jun 2018)</t>
  </si>
  <si>
    <t>Affiliate Fees Billed for 1Q 2018-19 (April 2018 - June 2018)</t>
  </si>
  <si>
    <t>Affiliate Fees Billed for 1Q 2018-19 (Apr 2018 - Jun 2018)</t>
  </si>
  <si>
    <t>Affiliate Fees Billed for Q4 2017-18 (Jan 2018 - Mar 2018)</t>
  </si>
  <si>
    <t>SEAANZ</t>
  </si>
  <si>
    <t>Affiliate Fees Billed for 1Q 2018/2019 (April 2018 - June 2018)</t>
  </si>
  <si>
    <t>Affiliate Fees Billed for Q3 2017-18 (Oct 2017 - Dec 2017)</t>
  </si>
  <si>
    <t>Affiliate Fees Billed for Q1 2018-19 (April 2018 - June 2018)</t>
  </si>
  <si>
    <t>05/21/2018</t>
  </si>
  <si>
    <t>Affiliate Fees Billed for 2011-12 Q2</t>
  </si>
  <si>
    <t>41050 IO Affiliate Revenue</t>
  </si>
  <si>
    <t>Member</t>
  </si>
  <si>
    <t>Student</t>
  </si>
  <si>
    <t>41200 JSBM Revenue</t>
  </si>
  <si>
    <t>JSBM Online subscriptions ($5 per volume per member for online only; $15 for print; $20 for both)</t>
  </si>
  <si>
    <t>JSBM Online subscriptions ($5 per volume per member for online only; $15
for print; $20 for both)</t>
  </si>
  <si>
    <t>JSBM POSTAGE - Waived due to Online</t>
  </si>
  <si>
    <t>Services</t>
  </si>
  <si>
    <t>04/09/2018</t>
  </si>
  <si>
    <t>Services: Participation of UNRaf in Global Certificate in Innovation and Creativity</t>
  </si>
  <si>
    <t>SME Corp Malaysia</t>
  </si>
  <si>
    <t>ICSBGlobal Certificate in Social Entrepreneurship to be held in New York May 9-12</t>
  </si>
  <si>
    <t>04/20/2018</t>
  </si>
  <si>
    <t>Katja Starke-Heinbokel</t>
  </si>
  <si>
    <t>Professor Dr Joerg Freiling for the ICSB Conference in Taiwan.</t>
  </si>
  <si>
    <t>04/25/2018</t>
  </si>
  <si>
    <t>Thomas Baron</t>
  </si>
  <si>
    <t>Doctoral Student Registration</t>
  </si>
  <si>
    <t>Dr. Aki Harima</t>
  </si>
  <si>
    <t>ICSB World Congress Registration for Dr. Aki Harima</t>
  </si>
  <si>
    <t>JSBM Online subscriptions ($5 per volume per member for online only; $15 for print; $20 for both) - QUARTER ONE</t>
  </si>
  <si>
    <t>JSBM Online subscriptions ($5 per volume per member for online; $15 for print and $20 for both).</t>
  </si>
  <si>
    <t>JSBM - Annual Subsrciption
JSBM Online subscriptions ($5 per volume per member for online only; $15 for print; $20 for both)</t>
  </si>
  <si>
    <t>05/04/2018</t>
  </si>
  <si>
    <t>Entrepreneur Organization</t>
  </si>
  <si>
    <t>Support for the ICSB Forum on May 10 and 12th as agreed between Mr. Brian and Dr. Winslow Sargeant.</t>
  </si>
  <si>
    <t>05/10/2018</t>
  </si>
  <si>
    <t>The ICSB MSMEs Forum at the United Nations - Humane Entrepreneurship Award for 2018.</t>
  </si>
  <si>
    <t>05/29/2018</t>
  </si>
  <si>
    <t>ICSB Global Certificate for Dr. Khalid Al-Abdulqader - Dean, College of Business &amp; Economics - Qatar University</t>
  </si>
  <si>
    <t>x</t>
  </si>
  <si>
    <t>Row Labels</t>
  </si>
  <si>
    <t>Grand Total</t>
  </si>
  <si>
    <t>Sum of Amount</t>
  </si>
  <si>
    <t>note</t>
  </si>
  <si>
    <t>(blank)</t>
  </si>
  <si>
    <t>Column Labels</t>
  </si>
  <si>
    <t>see tab depr. Schedule</t>
  </si>
  <si>
    <t>see tab unbilled revenue</t>
  </si>
  <si>
    <t>22050 Accrued Expenses</t>
  </si>
  <si>
    <t>A/P Aging Summary</t>
  </si>
  <si>
    <t>Ayman ElTarabishy</t>
  </si>
  <si>
    <t>E. Cohen and Company CPAs</t>
  </si>
  <si>
    <t>Sergio Donofrio</t>
  </si>
  <si>
    <t>Monday, Jun 11, 2018 01:14:25 PM GMT-7</t>
  </si>
  <si>
    <t>see tab AP</t>
  </si>
  <si>
    <t>Description</t>
  </si>
  <si>
    <t>Card Member</t>
  </si>
  <si>
    <t>Account #</t>
  </si>
  <si>
    <t>03/02/2018</t>
  </si>
  <si>
    <t>ELEMENT TIMES SQUARE W - NEW YORK, NY</t>
  </si>
  <si>
    <t>A Tarabishy</t>
  </si>
  <si>
    <t>XXXX-XXXXXX-99008</t>
  </si>
  <si>
    <t>03/10/2018</t>
  </si>
  <si>
    <t>UBER *MZBPU - HELP.UBER.COM, CA</t>
  </si>
  <si>
    <t>03/01/2018</t>
  </si>
  <si>
    <t>UBER *TRIP KPQB2 - HELP.UBER.COM, CA</t>
  </si>
  <si>
    <t>UBER *TRIP KVY3X - HELP.UBER.COM, CA</t>
  </si>
  <si>
    <t>03/14/2018</t>
  </si>
  <si>
    <t>UBER *TRIP RIYAM - HELP.UBER.COM, CA</t>
  </si>
  <si>
    <t>03/06/2018</t>
  </si>
  <si>
    <t>W NEW YORK W NEW YORK - NEW YORK, NY</t>
  </si>
  <si>
    <t>AUG17</t>
  </si>
  <si>
    <t>DEC17</t>
  </si>
  <si>
    <t>FEB18</t>
  </si>
  <si>
    <t>JAN18</t>
  </si>
  <si>
    <t>JUL17</t>
  </si>
  <si>
    <t>JUN17</t>
  </si>
  <si>
    <t>MAR18</t>
  </si>
  <si>
    <t>May17</t>
  </si>
  <si>
    <t>NOV17</t>
  </si>
  <si>
    <t>OCT17</t>
  </si>
  <si>
    <t>SEP17</t>
  </si>
  <si>
    <t>41051</t>
  </si>
  <si>
    <t>41070</t>
  </si>
  <si>
    <t>41100</t>
  </si>
  <si>
    <t>inv#1297</t>
  </si>
  <si>
    <t>inv#1298</t>
  </si>
  <si>
    <t>inv#733</t>
  </si>
  <si>
    <t>41060</t>
  </si>
  <si>
    <t>April 2017 - March 2018</t>
  </si>
  <si>
    <t>Month</t>
  </si>
  <si>
    <t>Code</t>
  </si>
  <si>
    <t>05/01/2017</t>
  </si>
  <si>
    <t>Sales Receipt</t>
  </si>
  <si>
    <t>Cachon Jean-Charles</t>
  </si>
  <si>
    <t>ICSB 2017 World Conference → Presenting Author</t>
  </si>
  <si>
    <t>Uncategorized Income</t>
  </si>
  <si>
    <t>11104 PayPal</t>
  </si>
  <si>
    <t>05/02/2017</t>
  </si>
  <si>
    <t>Li Yen Lim</t>
  </si>
  <si>
    <t>Summit/Reception &amp; Dinner</t>
  </si>
  <si>
    <t>Refund</t>
  </si>
  <si>
    <t>Sean Murphy 1</t>
  </si>
  <si>
    <t>2017 ICSB World Conference Gala Ticket</t>
  </si>
  <si>
    <t>Kai Hänninen</t>
  </si>
  <si>
    <t>Payment for the conference ICSB 2017</t>
  </si>
  <si>
    <t>05/03/2017</t>
  </si>
  <si>
    <t>Rivanda M Teixeira</t>
  </si>
  <si>
    <t>sergio janczak</t>
  </si>
  <si>
    <t>Fabio Antoldi 1</t>
  </si>
  <si>
    <t>Caroline FRANCOISE</t>
  </si>
  <si>
    <t>BS Academic Support</t>
  </si>
  <si>
    <t>Laur Dhesi</t>
  </si>
  <si>
    <t>Anne-Maria Ilgenstein</t>
  </si>
  <si>
    <t>Academy Registration</t>
  </si>
  <si>
    <t>Fabio Fowler</t>
  </si>
  <si>
    <t>05/04/2017</t>
  </si>
  <si>
    <t>eric braune 1</t>
  </si>
  <si>
    <t>Aurora Zen</t>
  </si>
  <si>
    <t>Presenting Author</t>
  </si>
  <si>
    <t>05/05/2017</t>
  </si>
  <si>
    <t>Noel Lindsay</t>
  </si>
  <si>
    <t>[:en]Presenting Author[:es]Autor presentador[:pb]Autor apresentador[:]</t>
  </si>
  <si>
    <t>Osama sam ALKWIFI</t>
  </si>
  <si>
    <t>Professional Membership</t>
  </si>
  <si>
    <t>Annika Prins</t>
  </si>
  <si>
    <t>[:en]PhD Students[:es]Estudiantes de Maestrías y doctorado[:pb]Estudantes de doutorado[:]</t>
  </si>
  <si>
    <t>Tim Raudies</t>
  </si>
  <si>
    <t>05/06/2017</t>
  </si>
  <si>
    <t>[:en]ICSB Member[:es]Miembro ICSB[:pb]Membro do ICSB[:]</t>
  </si>
  <si>
    <t>05/07/2017</t>
  </si>
  <si>
    <t>Rose Mary Almeida Lopes</t>
  </si>
  <si>
    <t>05/08/2017</t>
  </si>
  <si>
    <t>Ronald Jean Degen</t>
  </si>
  <si>
    <t>Roberto Marinho Figueiroa Zica</t>
  </si>
  <si>
    <t>Leila Marcano Nieves</t>
  </si>
  <si>
    <t>Henri Hakala 1</t>
  </si>
  <si>
    <t>Sudath Tennakoon</t>
  </si>
  <si>
    <t>Student Memberships</t>
  </si>
  <si>
    <t>Muhammad Roomi</t>
  </si>
  <si>
    <t>ALDO SALINAS</t>
  </si>
  <si>
    <t>Glessia Lima</t>
  </si>
  <si>
    <t>05/09/2017</t>
  </si>
  <si>
    <t>Chihmao Hsieh</t>
  </si>
  <si>
    <t>Myung Soo Kang</t>
  </si>
  <si>
    <t>Laura Gianna Vieth</t>
  </si>
  <si>
    <t>Céline CHATON</t>
  </si>
  <si>
    <t>Ines Gabarret</t>
  </si>
  <si>
    <t>05/10/2017</t>
  </si>
  <si>
    <t>則子 田路</t>
  </si>
  <si>
    <t>Rafael Glik</t>
  </si>
  <si>
    <t>KODIT KODIT</t>
  </si>
  <si>
    <t>Maribel Ortiz</t>
  </si>
  <si>
    <t>Eduardo Vimercati de Sá</t>
  </si>
  <si>
    <t>So-Jin Yoo 1</t>
  </si>
  <si>
    <t>Renato Luis Artifon</t>
  </si>
  <si>
    <t>Enise Santos</t>
  </si>
  <si>
    <t>Virgin Dones</t>
  </si>
  <si>
    <t>Keith Townsend</t>
  </si>
  <si>
    <t>[:en]Pre-Conference Policy Forum[:es]Pre conferencia: Foro de políticas públicas[:pb]Fórum pré-conferência sobre polít...</t>
  </si>
  <si>
    <t>YOSRA ZRIG</t>
  </si>
  <si>
    <t>Marko Siltamäki</t>
  </si>
  <si>
    <t>Jennifer Capps</t>
  </si>
  <si>
    <t>[:en]Accompanying Guest: Gala Dinner &amp; Opening Reception[:es]Acompañante: Cena de Gala y Recepción de Bienvenida[:pb]Acomp...</t>
  </si>
  <si>
    <t>05/11/2017</t>
  </si>
  <si>
    <t>Thomas Henschel 1</t>
  </si>
  <si>
    <t>Chang Seok Song 1</t>
  </si>
  <si>
    <t>Jessica Steinrücken</t>
  </si>
  <si>
    <t>Florence Law 1</t>
  </si>
  <si>
    <t>jomairo toro carvajal</t>
  </si>
  <si>
    <t>Helen Southall</t>
  </si>
  <si>
    <t>KEF KEF</t>
  </si>
  <si>
    <t>Sylvio Rosa</t>
  </si>
  <si>
    <t>[:en]ICSB Non-member[:es]No miembro de ICSB [:pb]Não associados ao ICSB [:]</t>
  </si>
  <si>
    <t>Joerg Freiling</t>
  </si>
  <si>
    <t>Cornelia Zanger</t>
  </si>
  <si>
    <t>Francisco Sperotto Flores</t>
  </si>
  <si>
    <t>Tak Ming Lam</t>
  </si>
  <si>
    <t>Myriam García Olalla</t>
  </si>
  <si>
    <t>05/12/2017</t>
  </si>
  <si>
    <t>Bertrand Miannay</t>
  </si>
  <si>
    <t>Louis Daily</t>
  </si>
  <si>
    <t>Darlene Fukuji</t>
  </si>
  <si>
    <t>Norma Ortiz</t>
  </si>
  <si>
    <t>Shawna Enns</t>
  </si>
  <si>
    <t>Simon Kleinert</t>
  </si>
  <si>
    <t>Jose Montanez</t>
  </si>
  <si>
    <t>carlos acevedo</t>
  </si>
  <si>
    <t>Lizette Marie Torres-Rodriguez</t>
  </si>
  <si>
    <t>Lizette Torres</t>
  </si>
  <si>
    <t>Annette LEGRAND</t>
  </si>
  <si>
    <t>05/13/2017</t>
  </si>
  <si>
    <t>Sangmyung Lee</t>
  </si>
  <si>
    <t>Maria Amador-Dumois</t>
  </si>
  <si>
    <t>Francis Marshall</t>
  </si>
  <si>
    <t>Poh Yen Ng</t>
  </si>
  <si>
    <t>Yonni Angel Cuero Acosta</t>
  </si>
  <si>
    <t>Sarah Mussol</t>
  </si>
  <si>
    <t>Moraima De Hoyos 1</t>
  </si>
  <si>
    <t>Alexandre Albuquerque</t>
  </si>
  <si>
    <t>Elpídio Oscar Benitez Nara</t>
  </si>
  <si>
    <t>05/14/2017</t>
  </si>
  <si>
    <t>敦 加藤</t>
  </si>
  <si>
    <t>MURIEL GAVIRA</t>
  </si>
  <si>
    <t>Christian Lohmann</t>
  </si>
  <si>
    <t>Ilka Heinze</t>
  </si>
  <si>
    <t>Henrique Cordeiro Mariano</t>
  </si>
  <si>
    <t>Melinda Tsang</t>
  </si>
  <si>
    <t>Eileen Figueroa Rivera</t>
  </si>
  <si>
    <t>Roseli Fistarol</t>
  </si>
  <si>
    <t>Sergio Oliveira</t>
  </si>
  <si>
    <t>CELSO LARA DE SOUZA</t>
  </si>
  <si>
    <t>Byoung Jai Kim</t>
  </si>
  <si>
    <t>05/15/2017</t>
  </si>
  <si>
    <t>Jay Mitra 1</t>
  </si>
  <si>
    <t>ANAS AL BAKRI</t>
  </si>
  <si>
    <t>yuen wong</t>
  </si>
  <si>
    <t>CARLOS SILVA</t>
  </si>
  <si>
    <t>Adeilson F Santos</t>
  </si>
  <si>
    <t>Michelle Castro Carrijo</t>
  </si>
  <si>
    <t>Joao Carnei Leao</t>
  </si>
  <si>
    <t>Flor Ángela Marulanda Valencia</t>
  </si>
  <si>
    <t>Gabriel Ratto Domiciano</t>
  </si>
  <si>
    <t>omar paganini</t>
  </si>
  <si>
    <t>Gustavo Portilho</t>
  </si>
  <si>
    <t>II Luscri</t>
  </si>
  <si>
    <t>Dedilhana Lamare Manjabosco Hübner</t>
  </si>
  <si>
    <t>Patricia Valentin</t>
  </si>
  <si>
    <t>Tyler Chamberlin</t>
  </si>
  <si>
    <t>Sandra Clavijo</t>
  </si>
  <si>
    <t>Sungyong In</t>
  </si>
  <si>
    <t>RENATO FONSECA DE ANDRADE</t>
  </si>
  <si>
    <t>ELIAS M B JUNIOR</t>
  </si>
  <si>
    <t>RAMON LUIZ ARENHARDT</t>
  </si>
  <si>
    <t>Saulo Fabiano Amâncio Vieira</t>
  </si>
  <si>
    <t>Jung-Hee Lee</t>
  </si>
  <si>
    <t>Steven Dionne</t>
  </si>
  <si>
    <t>SATOSHI YAMAMOTO</t>
  </si>
  <si>
    <t>Yuko Aoyama</t>
  </si>
  <si>
    <t>Carola Piazolo</t>
  </si>
  <si>
    <t>Graciele Tonial</t>
  </si>
  <si>
    <t>Mauro Cesar Morigi</t>
  </si>
  <si>
    <t>Teresia Linge</t>
  </si>
  <si>
    <t>Brogan Work</t>
  </si>
  <si>
    <t>05/16/2017</t>
  </si>
  <si>
    <t>Hilka Pelizza Vier Machado</t>
  </si>
  <si>
    <t>Michel Beine</t>
  </si>
  <si>
    <t>VANESSA VASCONCELOS</t>
  </si>
  <si>
    <t>Politecnico Grancolombiano</t>
  </si>
  <si>
    <t>05/17/2017</t>
  </si>
  <si>
    <t>Prof. Jürgen Klein</t>
  </si>
  <si>
    <t>Gunnar Prause</t>
  </si>
  <si>
    <t>KBIZ KBIZ</t>
  </si>
  <si>
    <t>05/18/2017</t>
  </si>
  <si>
    <t>Liliane Guimarães</t>
  </si>
  <si>
    <t>Diana Walsh 1</t>
  </si>
  <si>
    <t>Iva Iordanova</t>
  </si>
  <si>
    <t>Benjamin VEDEL</t>
  </si>
  <si>
    <t>Gabriella Gonçalves de Mattos Sant Anna</t>
  </si>
  <si>
    <t>Ajax Persaud</t>
  </si>
  <si>
    <t>Rebecca Stekelorum 1</t>
  </si>
  <si>
    <t>05/19/2017</t>
  </si>
  <si>
    <t>ALEXANDRE O LIMA</t>
  </si>
  <si>
    <t>Mark Freel</t>
  </si>
  <si>
    <t>Arsalan Safari 1</t>
  </si>
  <si>
    <t>Alexandre Pignanelli</t>
  </si>
  <si>
    <t>Rosa Lisa Iannone</t>
  </si>
  <si>
    <t>Edmilson Lima 1</t>
  </si>
  <si>
    <t>jacqueline schmidt 1</t>
  </si>
  <si>
    <t>YOSR TAHAR</t>
  </si>
  <si>
    <t>05/20/2017</t>
  </si>
  <si>
    <t>Nicolas Helvig</t>
  </si>
  <si>
    <t>05/21/2017</t>
  </si>
  <si>
    <t>MEHRZAD SAEEDIKIYA</t>
  </si>
  <si>
    <t>05/22/2017</t>
  </si>
  <si>
    <t>Tamela McClam</t>
  </si>
  <si>
    <t>HCMBA Entrepreneurship Student Registration</t>
  </si>
  <si>
    <t>Надежда Бутрюмова</t>
  </si>
  <si>
    <t>Jennifer Butler-Symonds</t>
  </si>
  <si>
    <t>Creativity &amp; Innovation Class Student Registration</t>
  </si>
  <si>
    <t>05/23/2017</t>
  </si>
  <si>
    <t>PayPal Transaction</t>
  </si>
  <si>
    <t>Edmund Mazwai</t>
  </si>
  <si>
    <t>Thomas Daniels</t>
  </si>
  <si>
    <t>Joshua Smith</t>
  </si>
  <si>
    <t>jaime gasco</t>
  </si>
  <si>
    <t>Rodrigo Varela 1</t>
  </si>
  <si>
    <t>Miral Amin</t>
  </si>
  <si>
    <t>05/24/2017</t>
  </si>
  <si>
    <t>Matthew Hart</t>
  </si>
  <si>
    <t>Linda Ross</t>
  </si>
  <si>
    <t>Anna Lim</t>
  </si>
  <si>
    <t>Bidemi Olaniyi-Leyimu</t>
  </si>
  <si>
    <t>mahwish ali</t>
  </si>
  <si>
    <t>Timothy Flynn</t>
  </si>
  <si>
    <t>Maria Manganaan Sheridan College</t>
  </si>
  <si>
    <t>Presenting Author #116</t>
  </si>
  <si>
    <t>Chanarus Wongcharee</t>
  </si>
  <si>
    <t>Presenting Author #74</t>
  </si>
  <si>
    <t>Edward Fein</t>
  </si>
  <si>
    <t>JACKIE CALAWAY</t>
  </si>
  <si>
    <t>Presenting Author #302</t>
  </si>
  <si>
    <t>JACKIE Callaway</t>
  </si>
  <si>
    <t>Lee Jeong Hoon</t>
  </si>
  <si>
    <t>Presenting Author #263</t>
  </si>
  <si>
    <t>P K PRAHALAD</t>
  </si>
  <si>
    <t>05/25/2017</t>
  </si>
  <si>
    <t>Jahvini Amin</t>
  </si>
  <si>
    <t>Linda Acholonu</t>
  </si>
  <si>
    <t>Jared Larson</t>
  </si>
  <si>
    <t>KINGSLEY KWESI HANSON</t>
  </si>
  <si>
    <t>Atiba Mathlin</t>
  </si>
  <si>
    <t>Emad Rajih</t>
  </si>
  <si>
    <t>Lesley Liggins</t>
  </si>
  <si>
    <t>Ahmad Alkaddour</t>
  </si>
  <si>
    <t>05/26/2017</t>
  </si>
  <si>
    <t>aracelis vega</t>
  </si>
  <si>
    <t>Lauren Harvey</t>
  </si>
  <si>
    <t>Kimble Byrd</t>
  </si>
  <si>
    <t>Shawn Safford</t>
  </si>
  <si>
    <t>Jenny Kramer</t>
  </si>
  <si>
    <t>Jirapa Junbua</t>
  </si>
  <si>
    <t>paper #68</t>
  </si>
  <si>
    <t>Matthew Tobin 1</t>
  </si>
  <si>
    <t>05/27/2017</t>
  </si>
  <si>
    <t>Cameron Cartier</t>
  </si>
  <si>
    <t>Felix Bergan</t>
  </si>
  <si>
    <t>Genevieve Marcotte</t>
  </si>
  <si>
    <t>Larry Evans</t>
  </si>
  <si>
    <t>Reynaldo dela Rosa 1</t>
  </si>
  <si>
    <t>05/28/2017</t>
  </si>
  <si>
    <t>simon maltais</t>
  </si>
  <si>
    <t>maria martinez</t>
  </si>
  <si>
    <t>05/29/2017</t>
  </si>
  <si>
    <t>Rakhal Reddy</t>
  </si>
  <si>
    <t>Adedapo Laditan</t>
  </si>
  <si>
    <t>Paul Fry</t>
  </si>
  <si>
    <t>saqib masroor</t>
  </si>
  <si>
    <t>Kusuma Soythong</t>
  </si>
  <si>
    <t>Vinay Srinivasan</t>
  </si>
  <si>
    <t>srinivasulu conjeevaram</t>
  </si>
  <si>
    <t>Matthew DAmico</t>
  </si>
  <si>
    <t>Laima Gerlitz</t>
  </si>
  <si>
    <t>KIN MAN LAW</t>
  </si>
  <si>
    <t>05/30/2017</t>
  </si>
  <si>
    <t>alejandro jarrin</t>
  </si>
  <si>
    <t>Mariana Florentino</t>
  </si>
  <si>
    <t>Jessica Floyd</t>
  </si>
  <si>
    <t>Michelle Soto</t>
  </si>
  <si>
    <t>Kwangtae Park</t>
  </si>
  <si>
    <t>Beth Cardosi</t>
  </si>
  <si>
    <t>David Wyatt</t>
  </si>
  <si>
    <t>Marie Denise Green</t>
  </si>
  <si>
    <t>S M B Qureshi</t>
  </si>
  <si>
    <t>Tanyanart Yanpiboon</t>
  </si>
  <si>
    <t>Presenting author #69</t>
  </si>
  <si>
    <t>05/31/2017</t>
  </si>
  <si>
    <t>Carey Russell</t>
  </si>
  <si>
    <t>Nicolas Beltramino</t>
  </si>
  <si>
    <t>Supriya Doshi</t>
  </si>
  <si>
    <t>06/01/2017</t>
  </si>
  <si>
    <t>YADHIRA ENID FERRER RIOS</t>
  </si>
  <si>
    <t>Justin Gifford</t>
  </si>
  <si>
    <t>Marcal Rogerio Rizzo</t>
  </si>
  <si>
    <t>Gina Bazemore</t>
  </si>
  <si>
    <t>Adam Chowdhury</t>
  </si>
  <si>
    <t>Zachary Roughan</t>
  </si>
  <si>
    <t>06/02/2017</t>
  </si>
  <si>
    <t>Robyn Peele</t>
  </si>
  <si>
    <t>Priscilla Msaki 1</t>
  </si>
  <si>
    <t>sue-ellen mckelvey</t>
  </si>
  <si>
    <t>06/03/2017</t>
  </si>
  <si>
    <t>Paul Slovin</t>
  </si>
  <si>
    <t>Christiam Méndez</t>
  </si>
  <si>
    <t>KMark Weaver</t>
  </si>
  <si>
    <t>Brian Gibson 1</t>
  </si>
  <si>
    <t>Sheldon Colwell</t>
  </si>
  <si>
    <t>06/04/2017</t>
  </si>
  <si>
    <t>jose valerio 1</t>
  </si>
  <si>
    <t>Craig Selinger 1</t>
  </si>
  <si>
    <t>Chinyelu Nwasike 1</t>
  </si>
  <si>
    <t>Amanda Browne</t>
  </si>
  <si>
    <t>Imadeddine Boucekkine</t>
  </si>
  <si>
    <t>06/05/2017</t>
  </si>
  <si>
    <t>Eissa Alremeithi</t>
  </si>
  <si>
    <t>#59</t>
  </si>
  <si>
    <t>Gisela I Carrero Morales</t>
  </si>
  <si>
    <t>Priya halankar</t>
  </si>
  <si>
    <t>06/06/2017</t>
  </si>
  <si>
    <t>lavanya bobba</t>
  </si>
  <si>
    <t>06/07/2017</t>
  </si>
  <si>
    <t>yongjae kim</t>
  </si>
  <si>
    <t>06/08/2017</t>
  </si>
  <si>
    <t>Mahamadou Biga Diambeidou</t>
  </si>
  <si>
    <t>Martin Dominguez Ball</t>
  </si>
  <si>
    <t>#207</t>
  </si>
  <si>
    <t>Martin Dominguez Ball Ball</t>
  </si>
  <si>
    <t>Michael Kerr</t>
  </si>
  <si>
    <t>06/09/2017</t>
  </si>
  <si>
    <t>Rhita Sabri</t>
  </si>
  <si>
    <t>#221</t>
  </si>
  <si>
    <t>06/11/2017</t>
  </si>
  <si>
    <t>Andrea Lowe</t>
  </si>
  <si>
    <t>06/12/2017</t>
  </si>
  <si>
    <t>Kathy Alexis</t>
  </si>
  <si>
    <t>JIWOO KIM</t>
  </si>
  <si>
    <t>Joshua Youngerman</t>
  </si>
  <si>
    <t>06/13/2017</t>
  </si>
  <si>
    <t>Donna Kelley 1</t>
  </si>
  <si>
    <t>BONGHYUN CHO</t>
  </si>
  <si>
    <t>Paul Mutwiri</t>
  </si>
  <si>
    <t>06/14/2017</t>
  </si>
  <si>
    <t>PayPal Customer</t>
  </si>
  <si>
    <t>Teppo Heiskanen</t>
  </si>
  <si>
    <t>Jose Rodriguez prieto</t>
  </si>
  <si>
    <t>06/15/2017</t>
  </si>
  <si>
    <t>Thaw Zin Han</t>
  </si>
  <si>
    <t>06/16/2017</t>
  </si>
  <si>
    <t>Hans Landström</t>
  </si>
  <si>
    <t>edward lane</t>
  </si>
  <si>
    <t>Jose Miguel Perez Camacho Perez</t>
  </si>
  <si>
    <t>Zulma Quinones Howell NotProvided</t>
  </si>
  <si>
    <t>06/17/2017</t>
  </si>
  <si>
    <t>Yong Jin Kim</t>
  </si>
  <si>
    <t>06/19/2017</t>
  </si>
  <si>
    <t>jimmy Oliviera</t>
  </si>
  <si>
    <t>Ricardo Alvarez 1</t>
  </si>
  <si>
    <t>06/20/2017</t>
  </si>
  <si>
    <t>Stephanie Campbell</t>
  </si>
  <si>
    <t>Jeffrey Hornsby, Tony Mendes</t>
  </si>
  <si>
    <t>AZZEDINE TOUNÉS 1</t>
  </si>
  <si>
    <t>06/21/2017</t>
  </si>
  <si>
    <t>QIANG GUO</t>
  </si>
  <si>
    <t>ISSAM LAGUIR</t>
  </si>
  <si>
    <t>06/23/2017</t>
  </si>
  <si>
    <t>Sandra Rojas Berrio</t>
  </si>
  <si>
    <t>Mcebisi Ronney Ncwadi</t>
  </si>
  <si>
    <t>Sanjay Jain</t>
  </si>
  <si>
    <t>Jairo Orozco</t>
  </si>
  <si>
    <t>06/28/2017</t>
  </si>
  <si>
    <t>06/29/2017</t>
  </si>
  <si>
    <t>Song Hyuck Jun</t>
  </si>
  <si>
    <t>07/01/2017</t>
  </si>
  <si>
    <t>Leslie Pickett 1</t>
  </si>
  <si>
    <t>07/02/2017</t>
  </si>
  <si>
    <t>Rob Hull</t>
  </si>
  <si>
    <t>07/07/2017</t>
  </si>
  <si>
    <t>07/18/2017</t>
  </si>
  <si>
    <t>Dennis Dzansi</t>
  </si>
  <si>
    <t>07/31/2017</t>
  </si>
  <si>
    <t>Fawaz Alenzi</t>
  </si>
  <si>
    <t>08/14/2017</t>
  </si>
  <si>
    <t>Husam Darwish</t>
  </si>
  <si>
    <t>08/15/2017</t>
  </si>
  <si>
    <t>Melissa Smith</t>
  </si>
  <si>
    <t>08/18/2017</t>
  </si>
  <si>
    <t>bill tavlaridis</t>
  </si>
  <si>
    <t>08/28/2017</t>
  </si>
  <si>
    <t>Daryl Cronin</t>
  </si>
  <si>
    <t>Israr Hussain</t>
  </si>
  <si>
    <t>08/29/2017</t>
  </si>
  <si>
    <t>Dianne Aroh</t>
  </si>
  <si>
    <t>David Meter</t>
  </si>
  <si>
    <t>Claude Faddoul</t>
  </si>
  <si>
    <t>08/30/2017</t>
  </si>
  <si>
    <t>Casey Lafferty 1</t>
  </si>
  <si>
    <t>08/31/2017</t>
  </si>
  <si>
    <t>Sherif Ismail</t>
  </si>
  <si>
    <t>Aleksandra Knepper</t>
  </si>
  <si>
    <t>Lenita Gipson</t>
  </si>
  <si>
    <t>Kristi Blackhurst</t>
  </si>
  <si>
    <t>Cody Brackens 1</t>
  </si>
  <si>
    <t>Gary Hughes</t>
  </si>
  <si>
    <t>Maria Karina Cecilia Cheung</t>
  </si>
  <si>
    <t>Sagar Damle</t>
  </si>
  <si>
    <t>Kathryn O'Callaghan</t>
  </si>
  <si>
    <t>09/01/2017</t>
  </si>
  <si>
    <t>Heinro Van Zyl</t>
  </si>
  <si>
    <t>Jelena Jeremic</t>
  </si>
  <si>
    <t>Ashley West</t>
  </si>
  <si>
    <t>John Less</t>
  </si>
  <si>
    <t>Heather Persch</t>
  </si>
  <si>
    <t>09/02/2017</t>
  </si>
  <si>
    <t>Robert Howard</t>
  </si>
  <si>
    <t>Joy Hartley</t>
  </si>
  <si>
    <t>david jacobsohn</t>
  </si>
  <si>
    <t>Robin Blackstone</t>
  </si>
  <si>
    <t>09/03/2017</t>
  </si>
  <si>
    <t>Richard Tea</t>
  </si>
  <si>
    <t>winfield hartley</t>
  </si>
  <si>
    <t>Online MBA Entreprenuership Student Registration</t>
  </si>
  <si>
    <t>Chelsea Boll</t>
  </si>
  <si>
    <t>09/04/2017</t>
  </si>
  <si>
    <t>Parth Soni</t>
  </si>
  <si>
    <t>Robyn DeYoung</t>
  </si>
  <si>
    <t>Judit Warren</t>
  </si>
  <si>
    <t>Svitlana Mykytyn</t>
  </si>
  <si>
    <t>09/05/2017</t>
  </si>
  <si>
    <t>Jennifer Castro</t>
  </si>
  <si>
    <t>Khrystina Elomari</t>
  </si>
  <si>
    <t>09/07/2017</t>
  </si>
  <si>
    <t>Alexandria Shum</t>
  </si>
  <si>
    <t>09/08/2017</t>
  </si>
  <si>
    <t>Archana Bushan</t>
  </si>
  <si>
    <t>Nkiruka Nnebe</t>
  </si>
  <si>
    <t>david tanabe</t>
  </si>
  <si>
    <t>Ana M Caceres-Silva</t>
  </si>
  <si>
    <t>09/09/2017</t>
  </si>
  <si>
    <t>Eric Hoffman</t>
  </si>
  <si>
    <t>Raminder Sandhu</t>
  </si>
  <si>
    <t>09/10/2017</t>
  </si>
  <si>
    <t>Alexandra Rossi</t>
  </si>
  <si>
    <t>Lauren Janney</t>
  </si>
  <si>
    <t>09/11/2017</t>
  </si>
  <si>
    <t>Narrine Muselimyan</t>
  </si>
  <si>
    <t>Daniel Dierfeldt</t>
  </si>
  <si>
    <t>Qusai Al saleh</t>
  </si>
  <si>
    <t>09/12/2017</t>
  </si>
  <si>
    <t>Nicole Kelly</t>
  </si>
  <si>
    <t>John Sowder</t>
  </si>
  <si>
    <t>Maria Vallarino</t>
  </si>
  <si>
    <t>09/13/2017</t>
  </si>
  <si>
    <t>Ulrike Orpe</t>
  </si>
  <si>
    <t>Justin Oparaugo</t>
  </si>
  <si>
    <t>Tyson Christensen</t>
  </si>
  <si>
    <t>09/14/2017</t>
  </si>
  <si>
    <t>tingcen li</t>
  </si>
  <si>
    <t>Rassull Suarez</t>
  </si>
  <si>
    <t>Jacqueline Mbwille</t>
  </si>
  <si>
    <t>09/16/2017</t>
  </si>
  <si>
    <t>Frank Preketes</t>
  </si>
  <si>
    <t>Mohammed Aljishi</t>
  </si>
  <si>
    <t>Jonathan Ong</t>
  </si>
  <si>
    <t>John Ecker</t>
  </si>
  <si>
    <t>09/17/2017</t>
  </si>
  <si>
    <t>Imani Hahn 1</t>
  </si>
  <si>
    <t>Abdulhadi Quadri</t>
  </si>
  <si>
    <t>Mona Shah</t>
  </si>
  <si>
    <t>Paul Stoner Jr</t>
  </si>
  <si>
    <t>German Rodriguez</t>
  </si>
  <si>
    <t>09/19/2017</t>
  </si>
  <si>
    <t>Jochen Schaefer</t>
  </si>
  <si>
    <t>09/22/2017</t>
  </si>
  <si>
    <t>Monica Krueger</t>
  </si>
  <si>
    <t>ICSB Institution Fee</t>
  </si>
  <si>
    <t>09/24/2017</t>
  </si>
  <si>
    <t>Evagelia stylianou 1</t>
  </si>
  <si>
    <t>Gala Ticket (Accompanying Guest)</t>
  </si>
  <si>
    <t>Registration Fee (Individual)</t>
  </si>
  <si>
    <t>09/25/2017</t>
  </si>
  <si>
    <t>Andrew Pendrill</t>
  </si>
  <si>
    <t>Registration Fee (Day Rate)</t>
  </si>
  <si>
    <t>09/28/2017</t>
  </si>
  <si>
    <t>Gala+Ticket+(Accompanying+Guest)</t>
  </si>
  <si>
    <t>09/29/2017</t>
  </si>
  <si>
    <t>Muhammad zaman</t>
  </si>
  <si>
    <t>Registration Fee (International Delegate)</t>
  </si>
  <si>
    <t>10/03/2017</t>
  </si>
  <si>
    <t>Dawn Hamaty</t>
  </si>
  <si>
    <t>Registration Fee (Presenting Author)</t>
  </si>
  <si>
    <t>Michael Ortiz</t>
  </si>
  <si>
    <t>GW October 2 days</t>
  </si>
  <si>
    <t>10/04/2017</t>
  </si>
  <si>
    <t>William Hill</t>
  </si>
  <si>
    <t>10/05/2017</t>
  </si>
  <si>
    <t>10/06/2017</t>
  </si>
  <si>
    <t>Dan Vo</t>
  </si>
  <si>
    <t>10/08/2017</t>
  </si>
  <si>
    <t>Reza Asghari</t>
  </si>
  <si>
    <t>Professional Membership (Choose Your Geographical Region:: Europe, European Affiliates: European Council for Small Business ...</t>
  </si>
  <si>
    <t>10/10/2017</t>
  </si>
  <si>
    <t>NISABWE FLORENCE</t>
  </si>
  <si>
    <t>10/11/2017</t>
  </si>
  <si>
    <t>10/13/2017</t>
  </si>
  <si>
    <t>Lei Bao</t>
  </si>
  <si>
    <t>10/15/2017</t>
  </si>
  <si>
    <t>Vanessa Ratten</t>
  </si>
  <si>
    <t>10/17/2017</t>
  </si>
  <si>
    <t>Lea Cristina Bonfim</t>
  </si>
  <si>
    <t>10/19/2017</t>
  </si>
  <si>
    <t>Samantha Luna Luna</t>
  </si>
  <si>
    <t>CEPL: GW Global Entrepreneurship Conference</t>
  </si>
  <si>
    <t>Samantha Luna</t>
  </si>
  <si>
    <t>CEPL - HBDI</t>
  </si>
  <si>
    <t>10/21/2017</t>
  </si>
  <si>
    <t>Cesar Bandera 1</t>
  </si>
  <si>
    <t>10/23/2017</t>
  </si>
  <si>
    <t>Miriam Helmy 1</t>
  </si>
  <si>
    <t>Registration Fee (Student)</t>
  </si>
  <si>
    <t>Zong Tae Bae</t>
  </si>
  <si>
    <t>10/24/2017</t>
  </si>
  <si>
    <t>Ting Zhang</t>
  </si>
  <si>
    <t>Caroline Moore</t>
  </si>
  <si>
    <t>10/26/2017</t>
  </si>
  <si>
    <t>Ingrid Beckles</t>
  </si>
  <si>
    <t>Li Zhou</t>
  </si>
  <si>
    <t>Conference</t>
  </si>
  <si>
    <t>10/31/2017</t>
  </si>
  <si>
    <t>Mohammad Saud Khan</t>
  </si>
  <si>
    <t>11/01/2017</t>
  </si>
  <si>
    <t>健一 大北</t>
  </si>
  <si>
    <t>Professional Membership (Choose Your Geographical Region:: Asia/Asia Pacific, Asia/Asia Pacific Affiliates: Japanese Committ...</t>
  </si>
  <si>
    <t>11/06/2017</t>
  </si>
  <si>
    <t>11/12/2017</t>
  </si>
  <si>
    <t>Professional Membership (Choose Your Geographical Region:: Asia/Asia Pacific, Asia/Asia Pacific Affiliates: Small Enterprise...</t>
  </si>
  <si>
    <t>11/15/2017</t>
  </si>
  <si>
    <t>12/04/2017</t>
  </si>
  <si>
    <t>Hernan Roxas</t>
  </si>
  <si>
    <t>12/15/2017</t>
  </si>
  <si>
    <t>Denise Mitchell</t>
  </si>
  <si>
    <t>Professional Membership (Choose Your Geographical Region:: North America, North American Affiliates: United States Associati...</t>
  </si>
  <si>
    <t>01/03/2018</t>
  </si>
  <si>
    <t>Adjustment line amount. Please check your PayPal transaction for details on this line amount.</t>
  </si>
  <si>
    <t>Accompanying Guest</t>
  </si>
  <si>
    <t>01/10/2018</t>
  </si>
  <si>
    <t>Yang Xu</t>
  </si>
  <si>
    <t>Presenting Author (ICSB Non Member)</t>
  </si>
  <si>
    <t>01/14/2018</t>
  </si>
  <si>
    <t>Barbara Maidment</t>
  </si>
  <si>
    <t>ICSB Member</t>
  </si>
  <si>
    <t>01/16/2018</t>
  </si>
  <si>
    <t>Nathen Johnson</t>
  </si>
  <si>
    <t>01/17/2018</t>
  </si>
  <si>
    <t>frances thompson</t>
  </si>
  <si>
    <t>Rajul-i-Haque Mahmud</t>
  </si>
  <si>
    <t>Hannah Bellorado</t>
  </si>
  <si>
    <t>01/19/2018</t>
  </si>
  <si>
    <t>Jessica Lazerov</t>
  </si>
  <si>
    <t>Maryann Grunseth</t>
  </si>
  <si>
    <t>Alaa Al-Hazmi</t>
  </si>
  <si>
    <t>John Simmons 1</t>
  </si>
  <si>
    <t>01/20/2018</t>
  </si>
  <si>
    <t>Tamer Elbaz</t>
  </si>
  <si>
    <t>Emilio Rodriguez</t>
  </si>
  <si>
    <t>Carrie Alles</t>
  </si>
  <si>
    <t>01/21/2018</t>
  </si>
  <si>
    <t>Joan Edge-Suarez</t>
  </si>
  <si>
    <t>brittney skinner</t>
  </si>
  <si>
    <t>Xinyang Liu</t>
  </si>
  <si>
    <t>Jason Patregnani</t>
  </si>
  <si>
    <t>Aaron Shifreen</t>
  </si>
  <si>
    <t>Xinyi Xie</t>
  </si>
  <si>
    <t>julia kimotho</t>
  </si>
  <si>
    <t>01/22/2018</t>
  </si>
  <si>
    <t>Jeffrey Backman</t>
  </si>
  <si>
    <t>Dawn Davis</t>
  </si>
  <si>
    <t>Sang-Min Park</t>
  </si>
  <si>
    <t>David Acevedo</t>
  </si>
  <si>
    <t>HAMOOD AL SINAIDI</t>
  </si>
  <si>
    <t>Alyssa Bellantoni</t>
  </si>
  <si>
    <t>George Mc Cabe</t>
  </si>
  <si>
    <t>01/23/2018</t>
  </si>
  <si>
    <t>Tabitha Craig</t>
  </si>
  <si>
    <t>Elizabeth Tice</t>
  </si>
  <si>
    <t>rana chaar</t>
  </si>
  <si>
    <t>Glen Gejerman</t>
  </si>
  <si>
    <t>Molly Weaver</t>
  </si>
  <si>
    <t>Jessica Schroth</t>
  </si>
  <si>
    <t>Yuqi Zhang</t>
  </si>
  <si>
    <t>joseph mcdonough</t>
  </si>
  <si>
    <t>01/24/2018</t>
  </si>
  <si>
    <t>Katina Smith</t>
  </si>
  <si>
    <t>Alexander Berets</t>
  </si>
  <si>
    <t>Elisa Gambarini</t>
  </si>
  <si>
    <t>Alyssa Neo</t>
  </si>
  <si>
    <t>pietro folli</t>
  </si>
  <si>
    <t>01/26/2018</t>
  </si>
  <si>
    <t>brendan farrell</t>
  </si>
  <si>
    <t>01/27/2018</t>
  </si>
  <si>
    <t>Kerry-Ann Elliott</t>
  </si>
  <si>
    <t>Shadi Qasem</t>
  </si>
  <si>
    <t>01/28/2018</t>
  </si>
  <si>
    <t>Ruby Thomas</t>
  </si>
  <si>
    <t>Audrey Yang</t>
  </si>
  <si>
    <t>Ronald Rietbergen</t>
  </si>
  <si>
    <t>Lisa Dulaney</t>
  </si>
  <si>
    <t>01/29/2018</t>
  </si>
  <si>
    <t>Ideen Modarres</t>
  </si>
  <si>
    <t>Victoria Oestermann</t>
  </si>
  <si>
    <t>richard frisch</t>
  </si>
  <si>
    <t>Claudia Leccese</t>
  </si>
  <si>
    <t>jarrd yamura</t>
  </si>
  <si>
    <t>01/30/2018</t>
  </si>
  <si>
    <t>Weijia Wang</t>
  </si>
  <si>
    <t>Sarah Loveland</t>
  </si>
  <si>
    <t>James Yang</t>
  </si>
  <si>
    <t>Abdelmohsen Alqalam</t>
  </si>
  <si>
    <t>01/31/2018</t>
  </si>
  <si>
    <t>Danielle R Brown</t>
  </si>
  <si>
    <t>Chanel Patel</t>
  </si>
  <si>
    <t>02/01/2018</t>
  </si>
  <si>
    <t>mark gaskins</t>
  </si>
  <si>
    <t>Wiliam Rushton</t>
  </si>
  <si>
    <t>02/02/2018</t>
  </si>
  <si>
    <t>Yayoi Takahashi</t>
  </si>
  <si>
    <t>02/04/2018</t>
  </si>
  <si>
    <t>Nissa Casey</t>
  </si>
  <si>
    <t>D Hess Hamblin Verna</t>
  </si>
  <si>
    <t>02/05/2018</t>
  </si>
  <si>
    <t>ziad darwish</t>
  </si>
  <si>
    <t>Zeiad Badi</t>
  </si>
  <si>
    <t>Alfredo Lebron</t>
  </si>
  <si>
    <t>Student Memberships (Choose Your Geographical Region: North America, North American Affiliates:: ICSB Puerto Rico &amp; Cari...</t>
  </si>
  <si>
    <t>Ali  Al Farsi</t>
  </si>
  <si>
    <t>02/06/2018</t>
  </si>
  <si>
    <t>Thomas Oberholzner 1</t>
  </si>
  <si>
    <t>Santiago Trujillo</t>
  </si>
  <si>
    <t>Susan Molle</t>
  </si>
  <si>
    <t>02/07/2018</t>
  </si>
  <si>
    <t>Muhammad Bhatti</t>
  </si>
  <si>
    <t>02/12/2018</t>
  </si>
  <si>
    <t>David Gregory 1</t>
  </si>
  <si>
    <t>ICSB MSMEs Day 2018</t>
  </si>
  <si>
    <t>John Meier</t>
  </si>
  <si>
    <t>Bala Nemani</t>
  </si>
  <si>
    <t>02/15/2018</t>
  </si>
  <si>
    <t>Joan Burger-Ball</t>
  </si>
  <si>
    <t>02/18/2018</t>
  </si>
  <si>
    <t>James Shankweiler</t>
  </si>
  <si>
    <t>02/20/2018</t>
  </si>
  <si>
    <t>02/23/2018</t>
  </si>
  <si>
    <t>Saron Singh</t>
  </si>
  <si>
    <t>John Bailey 1</t>
  </si>
  <si>
    <t>Venz Harriet Jae Manangan</t>
  </si>
  <si>
    <t>03/15/2018</t>
  </si>
  <si>
    <t>William Forster</t>
  </si>
  <si>
    <t>Professional Membership (Choose Your Geographical Region:: North America, North American Affiliates: Canadian Council for Sm...</t>
  </si>
  <si>
    <t>Dharma Ediraras</t>
  </si>
  <si>
    <t>03/21/2018</t>
  </si>
  <si>
    <t>Michelle Black</t>
  </si>
  <si>
    <t>03/28/2018</t>
  </si>
  <si>
    <t>Hiroki Hirata</t>
  </si>
  <si>
    <t>03/31/2018</t>
  </si>
  <si>
    <t>ECC-LM17-102</t>
  </si>
  <si>
    <t>Reclass- paypal transactions</t>
  </si>
  <si>
    <t>Total for Uncategorized Income</t>
  </si>
  <si>
    <t>Monday, Jun 11, 2018 08:52:02 AM GMT-7 - Accrual Basis</t>
  </si>
  <si>
    <t>see tab deferred revenue</t>
  </si>
  <si>
    <t>ECC-LM18-11</t>
  </si>
  <si>
    <t>Ayman's salary + benefits (Jan to Mar)</t>
  </si>
  <si>
    <t>Total for 22050 Accrued Expenses</t>
  </si>
  <si>
    <t>Monday, Jun 11, 2018 01:20:02 PM GMT-7 - Accrual Basis</t>
  </si>
  <si>
    <t>see tab accrued exp</t>
  </si>
  <si>
    <t>Profit and Loss</t>
  </si>
  <si>
    <t>Income</t>
  </si>
  <si>
    <t xml:space="preserve">   41000 Affilate Fees Revenue</t>
  </si>
  <si>
    <t xml:space="preserve">   41051 ICSB Mini Conferences</t>
  </si>
  <si>
    <t xml:space="preserve">   41060 ICSB Global Certificate</t>
  </si>
  <si>
    <t xml:space="preserve">   41070 ICSB Surveys</t>
  </si>
  <si>
    <t xml:space="preserve">   41100 ICSB World Congress</t>
  </si>
  <si>
    <t xml:space="preserve">   41101 MSME Day Fund</t>
  </si>
  <si>
    <t xml:space="preserve">   41200 JSBM Revenue</t>
  </si>
  <si>
    <t xml:space="preserve">   41250 JSBM Royalties</t>
  </si>
  <si>
    <t xml:space="preserve">   49700 Other Income</t>
  </si>
  <si>
    <t xml:space="preserve">   49800 ICSB Special Projects</t>
  </si>
  <si>
    <t>Total Income</t>
  </si>
  <si>
    <t>Gross Profit</t>
  </si>
  <si>
    <t>Expenses</t>
  </si>
  <si>
    <t xml:space="preserve">   60050 Administration Expense</t>
  </si>
  <si>
    <t xml:space="preserve">      60051 ICSB Office Travel</t>
  </si>
  <si>
    <t xml:space="preserve">      60053 Telephone</t>
  </si>
  <si>
    <t xml:space="preserve">      60056 Insurance</t>
  </si>
  <si>
    <t xml:space="preserve">      60058 Office Expense</t>
  </si>
  <si>
    <t xml:space="preserve">      60060 ICSB Professional Fees</t>
  </si>
  <si>
    <t xml:space="preserve">         60054 Contractor &amp; Consultants</t>
  </si>
  <si>
    <t xml:space="preserve">         60059 Acct &amp; Bookkeeping</t>
  </si>
  <si>
    <t xml:space="preserve">      Total 60060 ICSB Professional Fees</t>
  </si>
  <si>
    <t xml:space="preserve">   Total 60050 Administration Expense</t>
  </si>
  <si>
    <t xml:space="preserve">   60052 ICSB-GW Office</t>
  </si>
  <si>
    <t xml:space="preserve">   61000 Executive Expenses</t>
  </si>
  <si>
    <t xml:space="preserve">      61001 President Travel</t>
  </si>
  <si>
    <t xml:space="preserve">      61010 Board Meetings</t>
  </si>
  <si>
    <t xml:space="preserve">      61013 Affiliate Development Travel</t>
  </si>
  <si>
    <t xml:space="preserve">   Total 61000 Executive Expenses</t>
  </si>
  <si>
    <t xml:space="preserve">   62000 JSBM Publications</t>
  </si>
  <si>
    <t xml:space="preserve">      62003 Editorial Exp.</t>
  </si>
  <si>
    <t xml:space="preserve">   Total 62000 JSBM Publications</t>
  </si>
  <si>
    <t xml:space="preserve">   63000 Marketing Expense</t>
  </si>
  <si>
    <t xml:space="preserve">      63001 Promotion &amp; Brochures</t>
  </si>
  <si>
    <t xml:space="preserve">      63003 Marketing</t>
  </si>
  <si>
    <t xml:space="preserve">   Total 63000 Marketing Expense</t>
  </si>
  <si>
    <t xml:space="preserve">   63005 Affiliate Chapter Development</t>
  </si>
  <si>
    <t xml:space="preserve">   64000 Web Site Expense</t>
  </si>
  <si>
    <t xml:space="preserve">   65003 Bank Fees</t>
  </si>
  <si>
    <t xml:space="preserve">   65005 Dues &amp; subscriptions</t>
  </si>
  <si>
    <t xml:space="preserve">   66000 ICSB Mini Conferences Exp.</t>
  </si>
  <si>
    <t xml:space="preserve">   68000 ICSB Global Certificate Expense</t>
  </si>
  <si>
    <t xml:space="preserve">   68100 ICSB Survey Expense</t>
  </si>
  <si>
    <t xml:space="preserve">   68800 ICSB World Congress Exp.</t>
  </si>
  <si>
    <t xml:space="preserve">   69800 Special Projects</t>
  </si>
  <si>
    <t xml:space="preserve">   71000 Depreciation / Amortization Exp</t>
  </si>
  <si>
    <t xml:space="preserve">   Uncategorized Expense</t>
  </si>
  <si>
    <t>Total Expenses</t>
  </si>
  <si>
    <t>Net Operating Income</t>
  </si>
  <si>
    <t>Other Expenses</t>
  </si>
  <si>
    <t>Net Income</t>
  </si>
  <si>
    <t>G&amp;A</t>
  </si>
  <si>
    <t>Programs</t>
  </si>
  <si>
    <t>WC</t>
  </si>
  <si>
    <t>JSBM</t>
  </si>
  <si>
    <t>Special Projects</t>
  </si>
  <si>
    <t>Ordinary Income/Expense</t>
  </si>
  <si>
    <t>41000 · Affilate Fees Revenue</t>
  </si>
  <si>
    <t>41100 · World Conference Fees</t>
  </si>
  <si>
    <t>41250 · JSBM Royalties</t>
  </si>
  <si>
    <t>49800 · Special Project</t>
  </si>
  <si>
    <t>49810 · Hyundai</t>
  </si>
  <si>
    <t>Expense</t>
  </si>
  <si>
    <t>60050 · Administration Expense</t>
  </si>
  <si>
    <t>60051 · ICSB Office Travel</t>
  </si>
  <si>
    <t>60053 · Telephone</t>
  </si>
  <si>
    <t>60056 · Insurance</t>
  </si>
  <si>
    <t>60058 · Office Expense</t>
  </si>
  <si>
    <t>60060 · ICSB Professional Fees</t>
  </si>
  <si>
    <t>Total 60050 · Administration Expense</t>
  </si>
  <si>
    <t>60052 · ICSB-GW Office</t>
  </si>
  <si>
    <t>61000 · Executive Expenses</t>
  </si>
  <si>
    <t>61001 · President Travel</t>
  </si>
  <si>
    <t>61002 · President Elect Travel</t>
  </si>
  <si>
    <t>61003 · Past President Travel</t>
  </si>
  <si>
    <t>61005 · SVP Travel (2 SVPS)</t>
  </si>
  <si>
    <t>61010 · Board Meetings</t>
  </si>
  <si>
    <t>61014 · Unallocated - Pres discretio</t>
  </si>
  <si>
    <t>Total 61000 · Executive Expenses</t>
  </si>
  <si>
    <t>63000 · Marketing Expense</t>
  </si>
  <si>
    <t>63003 · Marketing</t>
  </si>
  <si>
    <t>Total 63000 · Marketing Expense</t>
  </si>
  <si>
    <t>63005 · Affiliate Chapter Development</t>
  </si>
  <si>
    <t>64000 · Web Site Expense</t>
  </si>
  <si>
    <t>65003 · Bank Fees</t>
  </si>
  <si>
    <t>66001 · Best Paper Award</t>
  </si>
  <si>
    <t>68800 · World Conference Expenses</t>
  </si>
  <si>
    <t>69000 · Hyundai Pass-Through to GWU</t>
  </si>
  <si>
    <t>69800 · Special Projects</t>
  </si>
  <si>
    <t>Total Expense</t>
  </si>
  <si>
    <t>Net Ordinary Income</t>
  </si>
  <si>
    <t>Program</t>
  </si>
  <si>
    <t>Officer salary</t>
  </si>
  <si>
    <t>Ayman</t>
  </si>
  <si>
    <t>Other salary</t>
  </si>
  <si>
    <t>Michael</t>
  </si>
  <si>
    <t>Information to budget Tab</t>
  </si>
  <si>
    <t>13100 Deferred Income - JSBM (BS)</t>
  </si>
  <si>
    <t>Profit and Loss Detail</t>
  </si>
  <si>
    <t>Class</t>
  </si>
  <si>
    <t>Ordinary Income/Expenses</t>
  </si>
  <si>
    <t xml:space="preserve">   Income</t>
  </si>
  <si>
    <t xml:space="preserve">      41000 Affilate Fees Revenue</t>
  </si>
  <si>
    <t>04/01/2017</t>
  </si>
  <si>
    <t>Affiliate Fees Billed for Q1 2017-18 (April - June 2017)</t>
  </si>
  <si>
    <t>Brazil</t>
  </si>
  <si>
    <t>ICSB</t>
  </si>
  <si>
    <t>Journal of Small Business Management (JSBM) 1 year signature of 
the JSBM Journal and access for the students of the extension 
courses of Instituto de Economia Unicamp. 
Wiley (publisher) Online Library located at 
http://onlinelibrary.wiley.com/journal/10.1111/(ISSN)1540-627X. 
JSBM publishes scholarly research articles in the fields of small 
business management and entrepreneurship. The journal, which 
is circulated in 60 countries around the world, was first published 
in the 1960s and today is a leader in the field of small business
research.</t>
  </si>
  <si>
    <t>04/07/2017</t>
  </si>
  <si>
    <t>Chapter fees billed for FY 2017-18 &lt;April 2017 - March 2018&gt;</t>
  </si>
  <si>
    <t>Chapter Fees Billed for FY 2017-18 (Apr 2017 - March 2018)</t>
  </si>
  <si>
    <t>Chapter Fees Billed for FY 2017-18 &lt;April 2017 - March 2018&gt;</t>
  </si>
  <si>
    <t>Affiliate Fees Billed for FY 2017-18 (April 2017 - March 2018)</t>
  </si>
  <si>
    <t>06/30/2017</t>
  </si>
  <si>
    <t>Affiliate Fees Billed for Q1 2017-18 (Apr - June 2017)</t>
  </si>
  <si>
    <t>Affiliate Fees Billed for Q1 FY 2017-18 (Apr-Jun 2017)</t>
  </si>
  <si>
    <t>Affiliate Fees Billed for Q2 2017-18 (July - Sept 2017)</t>
  </si>
  <si>
    <t>34 New members added to ICSB Korea from ICSB World Conference 2017 in Argentina</t>
  </si>
  <si>
    <t>09/30/2017</t>
  </si>
  <si>
    <t>Affiliate Fees Billed for Q2 FY 2017-18 (Jul-Sep 2017)</t>
  </si>
  <si>
    <t>New Members - World Conference (48 @ $25.00)</t>
  </si>
  <si>
    <t>Affiliate Fees Billed for Q2 2017-18 (Jul - Sept 2017)</t>
  </si>
  <si>
    <t>Affiliates Fees billed for Q3 2017-18 (Sept to December 2017)</t>
  </si>
  <si>
    <t>Affiliate Fees Billed for Quarter 3 FY 2017-18 (Sept - Dec 2017)</t>
  </si>
  <si>
    <t>Issue a credit of December invoice - Billing Of New Members for Argentina credit of $1285. Please see email from IO to Emmi dated January 3, 2018.</t>
  </si>
  <si>
    <t>ICSB Brazil - Chapter (new members)</t>
  </si>
  <si>
    <t>02/11/2018</t>
  </si>
  <si>
    <t>Affiliate Fees Billed Q3 2017-18 (Oct - Dec 2017)</t>
  </si>
  <si>
    <t>Affiliate Fees Billed for Q4 2017-2018 (Jan - Mar 2018)</t>
  </si>
  <si>
    <t>Affiliate Fees Billed for Q3 2017-18 (Oct - Dec 2017)</t>
  </si>
  <si>
    <t>Affiliate Fees Billed for Q4 2017-18 (Jan - Mar 2018)</t>
  </si>
  <si>
    <t>Affiliate Fees Billed for Q2 2017-18 (July- Sept  2017)</t>
  </si>
  <si>
    <t>Affiliate Fees of ICSB Billed to ICSB Mexico for 2015-2016-March 2017.</t>
  </si>
  <si>
    <t>Affiliate Fees Billed Q4 2017-18 (Jan - Mar 2018)</t>
  </si>
  <si>
    <t>Affiliate Fees Billed for Q1 2017-18 (April - Jun 2017)</t>
  </si>
  <si>
    <t>Affiliate Fees Billed Q2 2017-18 (July - Sept 2017)</t>
  </si>
  <si>
    <t>ECC-LM17-100</t>
  </si>
  <si>
    <t>Reclass - Services Income</t>
  </si>
  <si>
    <t>Deposit</t>
  </si>
  <si>
    <t>11101 Wells Faro- Checking (#9169)</t>
  </si>
  <si>
    <t>ECC-LM18-8</t>
  </si>
  <si>
    <t>Unbilled Revenue for Affiliate dues</t>
  </si>
  <si>
    <t xml:space="preserve">      Total for 41000 Affilate Fees Revenue</t>
  </si>
  <si>
    <t xml:space="preserve">      41050 IO Affiliate Revenue</t>
  </si>
  <si>
    <t>New individual members reported from ICSB World Conference in Argentina -</t>
  </si>
  <si>
    <t xml:space="preserve">      Total for 41050 IO Affiliate Revenue</t>
  </si>
  <si>
    <t xml:space="preserve">      41051 ICSB Mini Conferences</t>
  </si>
  <si>
    <t>09/27/2017</t>
  </si>
  <si>
    <t>Check</t>
  </si>
  <si>
    <t>Emma Pendrill</t>
  </si>
  <si>
    <t>CHECK 1224 refund</t>
  </si>
  <si>
    <t>11/03/2017</t>
  </si>
  <si>
    <t>Eric Boulter</t>
  </si>
  <si>
    <t>refund</t>
  </si>
  <si>
    <t>11/08/2017</t>
  </si>
  <si>
    <t>Chantal Line</t>
  </si>
  <si>
    <t>CHECK 1225 refund</t>
  </si>
  <si>
    <t xml:space="preserve">      Total for 41051 ICSB Mini Conferences</t>
  </si>
  <si>
    <t xml:space="preserve">      41060 ICSB Global Certificate</t>
  </si>
  <si>
    <t>STRIPE TRANSFER X</t>
  </si>
  <si>
    <t>stripe transfer x</t>
  </si>
  <si>
    <t>11/10/2017</t>
  </si>
  <si>
    <t>George Washington University</t>
  </si>
  <si>
    <t>room rental</t>
  </si>
  <si>
    <t>03/26/2018</t>
  </si>
  <si>
    <t>STATE PLAZA HOTEL PURCHASE RETURN 03/22 WASHINGTON DC CARD 2958</t>
  </si>
  <si>
    <t xml:space="preserve">      Total for 41060 ICSB Global Certificate</t>
  </si>
  <si>
    <t xml:space="preserve">      41070 ICSB Surveys</t>
  </si>
  <si>
    <t xml:space="preserve">      Total for 41070 ICSB Surveys</t>
  </si>
  <si>
    <t xml:space="preserve">      41100 ICSB World Congress</t>
  </si>
  <si>
    <t>04/04/2017</t>
  </si>
  <si>
    <t>The Poznan University of Technology</t>
  </si>
  <si>
    <t>SKU: 003 - ICSB 2017 World Conference - ICSB Member
For: Prof. Teresa Luczka
Registration for the ICSB 2017 World Conference
Early Bird Rate
Access to all conference sessions
Includes Welcome Reception
Conference Bag
Conference program, proceedings
Coffee breaks and some meals during conference days
Includes Gala Dinner</t>
  </si>
  <si>
    <t>04/30/2017</t>
  </si>
  <si>
    <t>ECC-LM17-101</t>
  </si>
  <si>
    <t>Reclass - paypal transactions</t>
  </si>
  <si>
    <t>Augustine Peter Kavoo</t>
  </si>
  <si>
    <t>WT FED#02712 STANDARD CHARTERED /ORG=AUGUSTINE PETER KAVOO LINGE . SRF# 2017051900095657 TRN#170519029983 RFB# CONFERENCE FEEIC</t>
  </si>
  <si>
    <t>UMKC</t>
  </si>
  <si>
    <t>University Sponsorship of the ICSB 2017 Academy with logo recognition on printed and website -  www.ICSBAcademy.org. The ICSB 2017 Academy in Argentina scheduled from June 25 to July 1, 2017. Total cost includes conference registration, gala dinner, and accommodations (four nights at Hotel Madero- http://icsb2017.org/en/project/hotel-madero/).</t>
  </si>
  <si>
    <t>WT FED#02266 COMMERCIAL BANK OF /ORG=1/USIU SRF# 2017060600096313 TRN#170606024657 RFB# FT17157Q9HT2</t>
  </si>
  <si>
    <t>WT F60609227263000 CREDIT DU NORD /ORG=1/ESGCV-ESGMS SRF# F60609227263000 TRN#170609016015 RFB#</t>
  </si>
  <si>
    <t>WT F60613485935000 OSTFRIESISCHE VO /ORG=MEYER HARTMUT SRF# F60613485935000 TRN#170615013175 RFB#</t>
  </si>
  <si>
    <t>WT FED#03849 UBS SWITZERLAND AG /ORG=1/JORG-MICHAEL GASDA SRF# 2017061600193394 TRN#170616033991 RFB# ZD81167ED5110995</t>
  </si>
  <si>
    <t>06/26/2017</t>
  </si>
  <si>
    <t>// EUR775 20762067 03MT170621160 850 POLITECHNIKA POZNANSKA REGISTRATION FEE ICSB 2017-PROF. TE</t>
  </si>
  <si>
    <t>ECC-KM-6R</t>
  </si>
  <si>
    <t>To reclass member payments for June 2017 conference and recongnize py deferred 2016 conf rev</t>
  </si>
  <si>
    <t>ECC-LM18-9</t>
  </si>
  <si>
    <t>2018 World Congress</t>
  </si>
  <si>
    <t>Adj. balance</t>
  </si>
  <si>
    <t>ECC-LM18-10</t>
  </si>
  <si>
    <t>Adj. Balance - expenses already paid</t>
  </si>
  <si>
    <t xml:space="preserve">         Total for 41100 ICSB World Congress</t>
  </si>
  <si>
    <t xml:space="preserve">         41151 Buenos Aires 2017</t>
  </si>
  <si>
    <t>04/02/2017</t>
  </si>
  <si>
    <t>04/03/2017</t>
  </si>
  <si>
    <t>04/05/2017</t>
  </si>
  <si>
    <t>St. John's University</t>
  </si>
  <si>
    <t>ICSB Academy 2017 St. John Partnership
- Access to all ICSB Academy sessions (June 25-29, 2017)
- Tickets includes attendance to ICSB 2017 World Conference
(June 28 - July 1, 2017) events</t>
  </si>
  <si>
    <t>07/19/2017</t>
  </si>
  <si>
    <t>NJIT</t>
  </si>
  <si>
    <t>ICSB Academy 2017 Participant Registration 
- Access to all ICSB Academy sessions (June 25-29, 2017)
- Ticket includes attendance at ICSB 2017 World Conference 
(June 28 - July 1, 2017) which is optional</t>
  </si>
  <si>
    <t>ICSB 2017 World Conference Gala Dinner ticket</t>
  </si>
  <si>
    <t xml:space="preserve">         Total for 41151 Buenos Aires 2017</t>
  </si>
  <si>
    <t xml:space="preserve">      Total for 41100 ICSB World Congress with sub-accounts</t>
  </si>
  <si>
    <t xml:space="preserve">      41101 MSME Day Fund</t>
  </si>
  <si>
    <t>Wilkes University1</t>
  </si>
  <si>
    <t>ICSB Founding Partner for the International Day for the Micro-Small, and Medium Enterprises Day.</t>
  </si>
  <si>
    <t xml:space="preserve">      Total for 41101 MSME Day Fund</t>
  </si>
  <si>
    <t xml:space="preserve">      41200 JSBM Revenue</t>
  </si>
  <si>
    <t xml:space="preserve">      Total for 41200 JSBM Revenue</t>
  </si>
  <si>
    <t xml:space="preserve">      41210 ICSB Membership</t>
  </si>
  <si>
    <t xml:space="preserve">      Total for 41210 ICSB Membership</t>
  </si>
  <si>
    <t xml:space="preserve">      41250 JSBM Royalties</t>
  </si>
  <si>
    <t>ECC-KM-10R</t>
  </si>
  <si>
    <t>bal due from JSBM</t>
  </si>
  <si>
    <t>JOHN WILEY &amp; SON ACH DEBIT 100100200018472 00000001\</t>
  </si>
  <si>
    <t>ECC-LM-17</t>
  </si>
  <si>
    <t>John Wiley &amp; Son ACH Debit 100100200089362 A*1*000000001\</t>
  </si>
  <si>
    <t>01/08/2018</t>
  </si>
  <si>
    <t>JOHN WILEY &amp; SON ACH DEBIT 100100200350912 IEA*1*000000001\</t>
  </si>
  <si>
    <t>03/05/2018</t>
  </si>
  <si>
    <t>JOHN WILEY &amp; SON ACH DEBIT 100100200497082 *1*1\IEA*1*000000001\</t>
  </si>
  <si>
    <t>03/12/2018</t>
  </si>
  <si>
    <t>JOHN WILEY &amp; SON ACH DEBIT 100100200502612 1*000000001\</t>
  </si>
  <si>
    <t>ECC-LM18-16</t>
  </si>
  <si>
    <t>EST. $3k PER MONTH (JAN TO MAR) TO BE PAID ON JULY</t>
  </si>
  <si>
    <t xml:space="preserve">      Total for 41250 JSBM Royalties</t>
  </si>
  <si>
    <t xml:space="preserve">      49700 Other Income</t>
  </si>
  <si>
    <t>WellsFargo</t>
  </si>
  <si>
    <t>CARD FINAL CREDIT 10407171826</t>
  </si>
  <si>
    <t>ECC-LM-14</t>
  </si>
  <si>
    <t>e deposit</t>
  </si>
  <si>
    <t>ECC-LM18-3</t>
  </si>
  <si>
    <t>commission from Proquest</t>
  </si>
  <si>
    <t xml:space="preserve">      Total for 49700 Other Income</t>
  </si>
  <si>
    <t xml:space="preserve">      49800 ICSB Special Projects</t>
  </si>
  <si>
    <t>ECSB-USASBE Doctoral Exchange Program. Puck Hegman attended USASBE 2017. Per agreement, ECSB billed $500 and ICSB billed $500.</t>
  </si>
  <si>
    <t>LOA - Administrative Support for USASBE 2017 Submission website</t>
  </si>
  <si>
    <t>Tatweer Misr</t>
  </si>
  <si>
    <t>ICSB Sponsorship 2018-19 - Global Partnership Agreement signed on 
January  12, 2018</t>
  </si>
  <si>
    <t xml:space="preserve">      Total for 49800 ICSB Special Projects</t>
  </si>
  <si>
    <t xml:space="preserve">      Services</t>
  </si>
  <si>
    <t>04/29/2017</t>
  </si>
  <si>
    <t>MSME DAY - Lifetime Founding Partner as outlined in the ICSB MSME DAY Document</t>
  </si>
  <si>
    <t>MSME DAY Founding Partner for ICSB as outlined in MSME Day Proposal</t>
  </si>
  <si>
    <t>Academic	Sponsorship for ICSB MSME Congress
• 2	Complimentary	registrations	
• Logo	in	the	conference	program
• Logo/Link	on	the	conference	website
• Recognition	in	the	conference	proceedings</t>
  </si>
  <si>
    <t>Erik</t>
  </si>
  <si>
    <t>ICSB Founding Partner for MSMEs Day - held on May 11th at the United Nations. WARF was presented by Mr. Michael Falk, General Counsel.</t>
  </si>
  <si>
    <t>Facebook Inc.</t>
  </si>
  <si>
    <t>International Council for
Small Business
Sponsorship Agreement
06.16.2017 XW1112777
FY17GP537</t>
  </si>
  <si>
    <t>CEPL</t>
  </si>
  <si>
    <t>HBDI Survey Partnership with ICSB for 2017-2018.</t>
  </si>
  <si>
    <t>GW Global Entrepreneurship Conference Partnership from Oct. 26-27th.</t>
  </si>
  <si>
    <t>Stevens Institute</t>
  </si>
  <si>
    <t>Herman Brain Dominance Index (HBDI) survey in partnership with  ICSB to use for Stevens  students in the class.</t>
  </si>
  <si>
    <t>ICSB Gamificaion Training and Knowledge Exchange (2 Day Training - January 14th and 15th, 2018)</t>
  </si>
  <si>
    <t>ICSB Global Training on Innovation and Creativity by Dr. Tarabishy</t>
  </si>
  <si>
    <t>Keynote Speech at the UAEU Entrepreneurship Day by Dr. Tarabishy</t>
  </si>
  <si>
    <t>02/09/2018</t>
  </si>
  <si>
    <t>ICSB Global Training on Innovation and Creativity - includes upto 30 seats for HBDI survey.</t>
  </si>
  <si>
    <t>JSBM Online subscriptions ($5 per volume per member for online only; $15 for print; $20 for both) - QUARTER TWO</t>
  </si>
  <si>
    <t>JSBM Online subscriptions ($5 per volume per member for online only; $15 for print; $20 for both) - QUARTER FOUR</t>
  </si>
  <si>
    <t>JSBM Online subscriptions ($5 per volume per member for online only; $15
for print; $20 for both) - QUARTER THREE</t>
  </si>
  <si>
    <t>JSBM Online subscriptions ($5 per volume per member for online only; $15
for print; $20 for both) - QUARTER FOUR</t>
  </si>
  <si>
    <t>JSBM Online subscriptions ($5 per volume per member for online only; $15 for print; $20 for both) - QUARTER THREE</t>
  </si>
  <si>
    <t>JSBM Online subscriptions ($5 per volume per member for online only; $15
for print; $20 for both) - QUARTER TWO</t>
  </si>
  <si>
    <t>JSBM Online subscriptions ($5 per volume per member for online only; $15
for print; $20 for both) - QUARTER ONE</t>
  </si>
  <si>
    <t>02/19/2018</t>
  </si>
  <si>
    <t>ICSB Global Training on Gamefication - Feb 18 and 19 with Dr. Ken Singer</t>
  </si>
  <si>
    <t>Global Certificate in Innovation &amp; Creativity - Design of Certificate</t>
  </si>
  <si>
    <t xml:space="preserve">      Total for Services</t>
  </si>
  <si>
    <t xml:space="preserve">      Uncategorized Income</t>
  </si>
  <si>
    <t xml:space="preserve">      Total for Uncategorized Income</t>
  </si>
  <si>
    <t xml:space="preserve">   Total for Income</t>
  </si>
  <si>
    <t xml:space="preserve">   Expenses</t>
  </si>
  <si>
    <t xml:space="preserve">      60050 Administration Expense</t>
  </si>
  <si>
    <t xml:space="preserve">         60051 ICSB Office Travel</t>
  </si>
  <si>
    <t>04/06/2017</t>
  </si>
  <si>
    <t>Amtrak</t>
  </si>
  <si>
    <t>AMTRAK MOBIL094069 PURCHASE RETURN 04/04 WASHINGTON DC CARD 6245</t>
  </si>
  <si>
    <t>AMTRAK MOBIL094069 PURCHASE 04/04 WASHINGTON DC CARD 6245</t>
  </si>
  <si>
    <t>04/24/2017</t>
  </si>
  <si>
    <t>EMIRATES 176230 PURCHASE 04/22 800-7773999 NY CARD 2958</t>
  </si>
  <si>
    <t>07/05/2017</t>
  </si>
  <si>
    <t>TRES QUARTS PURCHASE INTL 07/02 RETIRO ARG CARD 2958</t>
  </si>
  <si>
    <t>08/10/2017</t>
  </si>
  <si>
    <t>TRAVEL INSURANCE P PURCHASE 08/09 800-729-6021 VA CARD 2958</t>
  </si>
  <si>
    <t>BRITISH A 125865 PURCHASE 09/22 800-2479297 NY CARD 2958</t>
  </si>
  <si>
    <t>AIR FRANCE 005786 PURCHASE 10/01 BELLEVUE WA CARD 2958</t>
  </si>
  <si>
    <t>Egypt Air</t>
  </si>
  <si>
    <t>EGYPTAIR PURCHASE 10/31 NEW YORK NY CARD 2958</t>
  </si>
  <si>
    <t>12/18/2017</t>
  </si>
  <si>
    <t>SPIRIT AIRL 487016 PURCHASE 12/15 800-7727117 FL CARD 2958</t>
  </si>
  <si>
    <t>SPIRIT AIRL 487016 PURCHASE 01/14 800-7727117 FL CARD 2958</t>
  </si>
  <si>
    <t>SPIRIT AIRL 487016 PURCHASE 01/11 MIRAMAR FL CARD 2958</t>
  </si>
  <si>
    <t>DAVE &amp; BUSTER'S #7 PURCHASE 01/11 LOS ANGELES CA CARD 2958</t>
  </si>
  <si>
    <t xml:space="preserve">         Total for 60051 ICSB Office Travel</t>
  </si>
  <si>
    <t xml:space="preserve">         60053 Telephone</t>
  </si>
  <si>
    <t>Vast Conference Call</t>
  </si>
  <si>
    <t>VAST CONFERENCE PURCHASE 04/03 888-8868869 CA CARD 6245</t>
  </si>
  <si>
    <t>T-Mobile</t>
  </si>
  <si>
    <t>TMOBILE POSTPAID W PURCHASE 04/21 800-937-8997 WA CARD 2958</t>
  </si>
  <si>
    <t>CONFERENCE AMERICA PURCHASE 05/09 334-2609999 AL CARD 2958</t>
  </si>
  <si>
    <t>TMOBILE POSTPAID W PURCHASE 05/22 800-937-8997 WA CARD 2958</t>
  </si>
  <si>
    <t>CONFERENCE AMERICA PURCHASE 06/06 334-2609999 AL CARD 2958</t>
  </si>
  <si>
    <t>06/22/2017</t>
  </si>
  <si>
    <t>TMOBILE POSTPAID W PURCHASE 06/21 800-937-8997 WA CARD 2958</t>
  </si>
  <si>
    <t>07/10/2017</t>
  </si>
  <si>
    <t>CONFERENCE AMERICA PURCHASE 07/07 334-2609999 AL CARD 2958</t>
  </si>
  <si>
    <t>07/24/2017</t>
  </si>
  <si>
    <t>TMOBILE POSTPAID W PURCHASE 07/22 800-937-8997 WA CARD 2958</t>
  </si>
  <si>
    <t>08/07/2017</t>
  </si>
  <si>
    <t>CONFERENCE AMERICA PURCHASE 08/04 334-2609999 AL CARD 2958</t>
  </si>
  <si>
    <t>08/16/2017</t>
  </si>
  <si>
    <t>TMOBILE POSTPAID W PURCHASE 08/15 800-937-8997 WA CARD 2958</t>
  </si>
  <si>
    <t>CONFERENCE AMERICA PURCHASE 09/07 334-2609999 AL CARD 2958</t>
  </si>
  <si>
    <t>09/21/2017</t>
  </si>
  <si>
    <t>TMOBILE POSTPAID W PURCHASE 09/20 800-937-8997 WA CARD 2958</t>
  </si>
  <si>
    <t>CONFERENCE AMERICA PURCHASE 10/04 334-2609999 AL CARD 2958</t>
  </si>
  <si>
    <t>TMOBILE POSTPAID W PURCHASE 10/20 800-937-8997 WA CARD 2958</t>
  </si>
  <si>
    <t>CONFERENCE AMERICA PURCHASE 11/07 334-2609999 AL CARD 2958</t>
  </si>
  <si>
    <t>11/27/2017</t>
  </si>
  <si>
    <t>TMOBILE POSTPAID W PURCHASE 11/25 800-937-8997 WA CARD 2958</t>
  </si>
  <si>
    <t>12/06/2017</t>
  </si>
  <si>
    <t>CONFERENCE AMERICA PURCHASE 12/05 334-2609999 AL CARD 2958</t>
  </si>
  <si>
    <t>12/29/2017</t>
  </si>
  <si>
    <t>TMOBILE*POSTPAID I PURCHASE 12/28 800-937-8997 WA CARD 2958</t>
  </si>
  <si>
    <t>01/05/2018</t>
  </si>
  <si>
    <t>Conference America</t>
  </si>
  <si>
    <t>CONFERENCE AMERICA PURCHASE 01/04 334-2609999 AL CARD 2958</t>
  </si>
  <si>
    <t>TMOBILE POSTPAID W PURCHASE 01/19 800-937-8997 WA CARD 2958</t>
  </si>
  <si>
    <t>CONFERENCE AMERICA PURCHASE 02/06 334-2609999 AL CARD 2958</t>
  </si>
  <si>
    <t>TMOBILE POSTPAID W PURCHASE 02/18 800-937-8997 WA CARD 2958</t>
  </si>
  <si>
    <t>03/07/2018</t>
  </si>
  <si>
    <t>CONFERENCE AMERICA PURCHASE 03/06 334-2609999 AL CARD 2958</t>
  </si>
  <si>
    <t>03/27/2018</t>
  </si>
  <si>
    <t>TMOBILE POSTPAID W PURCHASE 03/26 800-937-8997 WA CARD 2958</t>
  </si>
  <si>
    <t xml:space="preserve">         Total for 60053 Telephone</t>
  </si>
  <si>
    <t xml:space="preserve">         60056 Insurance</t>
  </si>
  <si>
    <t>ECC-KM-5R</t>
  </si>
  <si>
    <t>To record prepaid insurance</t>
  </si>
  <si>
    <t xml:space="preserve">         Total for 60056 Insurance</t>
  </si>
  <si>
    <t xml:space="preserve">         60058 Office Expense</t>
  </si>
  <si>
    <t>USPS</t>
  </si>
  <si>
    <t>USPS PO 1049650287 PURCHASE 03/31 WASHINGTON DC CARD 6245</t>
  </si>
  <si>
    <t>Winslow Sargeant</t>
  </si>
  <si>
    <t>Winslow Meetings</t>
  </si>
  <si>
    <t>CHECK</t>
  </si>
  <si>
    <t>ICSB PURCHASE 09/28 2029940704 VA CARD 2958</t>
  </si>
  <si>
    <t>CHECK 1217</t>
  </si>
  <si>
    <t>13538289XK360000J</t>
  </si>
  <si>
    <t>jordynmurphy22@yahoo.com</t>
  </si>
  <si>
    <t>fedex</t>
  </si>
  <si>
    <t>0JW57013BS6384012</t>
  </si>
  <si>
    <t>03/22/2018</t>
  </si>
  <si>
    <t>91463951XC396260U</t>
  </si>
  <si>
    <t>ECC-LM17-103</t>
  </si>
  <si>
    <t xml:space="preserve">         Total for 60058 Office Expense</t>
  </si>
  <si>
    <t xml:space="preserve">         60060 ICSB Professional Fees</t>
  </si>
  <si>
    <t xml:space="preserve">            60054 Contractor &amp; Consultants</t>
  </si>
  <si>
    <t>Michael Battaglia</t>
  </si>
  <si>
    <t>CHECK 1179 - Michael JSBM work</t>
  </si>
  <si>
    <t>Miriam Helmy</t>
  </si>
  <si>
    <t>CHECK 1174 - Monthly stipend for ICSB Academy work</t>
  </si>
  <si>
    <t>04/13/2017</t>
  </si>
  <si>
    <t>Kathie Bolognese</t>
  </si>
  <si>
    <t>CHECK 1180 - Marketing work to promote MSMEs Day at UN HQ</t>
  </si>
  <si>
    <t>04/14/2017</t>
  </si>
  <si>
    <t>SoftConf - Richard Gerber</t>
  </si>
  <si>
    <t>CHECK 1177 - License renewal for 7 conferences with Soft Conf</t>
  </si>
  <si>
    <t>04/19/2017</t>
  </si>
  <si>
    <t>Junru Li</t>
  </si>
  <si>
    <t>CHECK 1170 - Work for April 2017</t>
  </si>
  <si>
    <t>Jordyn Murphy</t>
  </si>
  <si>
    <t>CHECK 1171</t>
  </si>
  <si>
    <t>April-May</t>
  </si>
  <si>
    <t>Monthly stipend for ICSB Academy work</t>
  </si>
  <si>
    <t>Work for Mayl 2017</t>
  </si>
  <si>
    <t>May</t>
  </si>
  <si>
    <t>Work for May 2017</t>
  </si>
  <si>
    <t>Marketing work to promote MSMEs Day at UN HQ</t>
  </si>
  <si>
    <t>Communications Preferred</t>
  </si>
  <si>
    <t>Marketing for MSMEs  Day</t>
  </si>
  <si>
    <t>June</t>
  </si>
  <si>
    <t>Roberta Emerson</t>
  </si>
  <si>
    <t>CHECK 1203</t>
  </si>
  <si>
    <t>06/24/2017</t>
  </si>
  <si>
    <t>06/27/2017</t>
  </si>
  <si>
    <t>CHECK 1209</t>
  </si>
  <si>
    <t>07/06/2017</t>
  </si>
  <si>
    <t>CHECK 1211</t>
  </si>
  <si>
    <t>Jordan Murphy</t>
  </si>
  <si>
    <t>CHECK 1210</t>
  </si>
  <si>
    <t>07/26/2017</t>
  </si>
  <si>
    <t>CHECK 1216</t>
  </si>
  <si>
    <t>CHECK 1218</t>
  </si>
  <si>
    <t>BILL PAY Michael Battagli ON-LINE xxxxxxx xxx x56 874 ON 07-26</t>
  </si>
  <si>
    <t>CHECK 1222</t>
  </si>
  <si>
    <t>12/11/2017</t>
  </si>
  <si>
    <t>CHECK 1241</t>
  </si>
  <si>
    <t>12/20/2017</t>
  </si>
  <si>
    <t>CHECK 1243</t>
  </si>
  <si>
    <t>Beth Davidz</t>
  </si>
  <si>
    <t>CHECK 1244</t>
  </si>
  <si>
    <t>4LN92994YT466170D</t>
  </si>
  <si>
    <t>CHECK 1246</t>
  </si>
  <si>
    <t>CHECK 1245</t>
  </si>
  <si>
    <t>CHECK 1248</t>
  </si>
  <si>
    <t>02/27/2018</t>
  </si>
  <si>
    <t>0RA096335T946523D</t>
  </si>
  <si>
    <t>02/28/2018</t>
  </si>
  <si>
    <t>CHECK 1251-FEB18</t>
  </si>
  <si>
    <t>CHECK 1249</t>
  </si>
  <si>
    <t>03/16/2018</t>
  </si>
  <si>
    <t>CHECK 1253-MAR18</t>
  </si>
  <si>
    <t>CHECK 1253</t>
  </si>
  <si>
    <t>agodemar@unina.it</t>
  </si>
  <si>
    <t>analiapastran@gmail.com</t>
  </si>
  <si>
    <t>Mike</t>
  </si>
  <si>
    <t xml:space="preserve">            Total for 60054 Contractor &amp; Consultants</t>
  </si>
  <si>
    <t xml:space="preserve">            60059 Acct &amp; Bookkeeping</t>
  </si>
  <si>
    <t>07/13/2017</t>
  </si>
  <si>
    <t>CHECK 1214</t>
  </si>
  <si>
    <t>10/30/2017</t>
  </si>
  <si>
    <t>AMPED Association Management</t>
  </si>
  <si>
    <t>CHECK 1221</t>
  </si>
  <si>
    <t>12/05/2017</t>
  </si>
  <si>
    <t>12/13/2017</t>
  </si>
  <si>
    <t>CHECK 1238</t>
  </si>
  <si>
    <t>12/26/2017</t>
  </si>
  <si>
    <t>Bill</t>
  </si>
  <si>
    <t>Prep. Form 990</t>
  </si>
  <si>
    <t>21100 Accounts Payable</t>
  </si>
  <si>
    <t>03/09/2018</t>
  </si>
  <si>
    <t>CHECK 1250-JAN18</t>
  </si>
  <si>
    <t>Prep. 1099 and 1096; Review books</t>
  </si>
  <si>
    <t xml:space="preserve">            Total for 60059 Acct &amp; Bookkeeping</t>
  </si>
  <si>
    <t xml:space="preserve">         Total for 60060 ICSB Professional Fees</t>
  </si>
  <si>
    <t xml:space="preserve">      Total for 60050 Administration Expense</t>
  </si>
  <si>
    <t xml:space="preserve">      60052 ICSB-GW Office</t>
  </si>
  <si>
    <t>WITHDRAWAL MADE IN A BRANCH/STORE (Apri - jun)</t>
  </si>
  <si>
    <t>WITHDRAWAL MADE IN A BRANCH/STORE (Jul-sep)</t>
  </si>
  <si>
    <t>12/12/2017</t>
  </si>
  <si>
    <t>WITHDRAWAL MADE IN A BRANCH/STORE (oct to dec)</t>
  </si>
  <si>
    <t xml:space="preserve">      Total for 60052 ICSB-GW Office</t>
  </si>
  <si>
    <t xml:space="preserve">      61000 Executive Expenses</t>
  </si>
  <si>
    <t xml:space="preserve">         61001 President Travel</t>
  </si>
  <si>
    <t>Reimb.Amex-Mar18</t>
  </si>
  <si>
    <t>Uber</t>
  </si>
  <si>
    <t>Element Times square</t>
  </si>
  <si>
    <t>W New York W</t>
  </si>
  <si>
    <t xml:space="preserve">         Total for 61001 President Travel</t>
  </si>
  <si>
    <t xml:space="preserve">         61010 Board Meetings</t>
  </si>
  <si>
    <t>USASBE1</t>
  </si>
  <si>
    <t>ICSB board meals and meeting</t>
  </si>
  <si>
    <t>George Solomon</t>
  </si>
  <si>
    <t>Reimb. expense</t>
  </si>
  <si>
    <t xml:space="preserve">         Total for 61010 Board Meetings</t>
  </si>
  <si>
    <t xml:space="preserve">         61013 Affiliate Development Travel</t>
  </si>
  <si>
    <t>Lufthansa1</t>
  </si>
  <si>
    <t>LUFTHANSA 220864 PURCHASE 08/08 NORWALK CT NY CARD 2958</t>
  </si>
  <si>
    <t>11/16/2017</t>
  </si>
  <si>
    <t>KEMPINSKI NILE HOT PURCHASE 11/14 CAIRO D.T-07D EGY CARD 2958</t>
  </si>
  <si>
    <t xml:space="preserve">         Total for 61013 Affiliate Development Travel</t>
  </si>
  <si>
    <t xml:space="preserve">      Total for 61000 Executive Expenses</t>
  </si>
  <si>
    <t xml:space="preserve">      62000 JSBM Publications</t>
  </si>
  <si>
    <t>04/12/2017</t>
  </si>
  <si>
    <t>CHECK 1168 - Editor reimbursement</t>
  </si>
  <si>
    <t xml:space="preserve">         Total for 62000 JSBM Publications</t>
  </si>
  <si>
    <t xml:space="preserve">         62003 Editorial Exp.</t>
  </si>
  <si>
    <t>CHECK 1223</t>
  </si>
  <si>
    <t>11/29/2017</t>
  </si>
  <si>
    <t>CHECK 1232</t>
  </si>
  <si>
    <t>12/01/2017</t>
  </si>
  <si>
    <t>CHECK 1233</t>
  </si>
  <si>
    <t>CHECK 1242</t>
  </si>
  <si>
    <t>CHECK 1236-JAN TO MAR</t>
  </si>
  <si>
    <t>Mar18</t>
  </si>
  <si>
    <t>JSBM Editorial Office</t>
  </si>
  <si>
    <t xml:space="preserve">         Total for 62003 Editorial Exp.</t>
  </si>
  <si>
    <t xml:space="preserve">      Total for 62000 JSBM Publications with sub-accounts</t>
  </si>
  <si>
    <t xml:space="preserve">      63000 Marketing Expense</t>
  </si>
  <si>
    <t xml:space="preserve">         63001 Promotion &amp; Brochures</t>
  </si>
  <si>
    <t>Fedex Kinko's</t>
  </si>
  <si>
    <t>FEDEXOFFICE 0001 PURCHASE 04/21 COLLEGE PARK MD CARD 2958</t>
  </si>
  <si>
    <t>FEDEXOFFICE 0001 PURCHASE 05/10 WASHINGTON DC CARD 2958</t>
  </si>
  <si>
    <t>MINUTEMAN PRESS PURCHASE 06/22 ALEXANDRIA VA CARD 2958</t>
  </si>
  <si>
    <t>PAPERLESS POST PURCHASE 06/26 187-760-5864 NY CARD 2958</t>
  </si>
  <si>
    <t>Chris Fitch</t>
  </si>
  <si>
    <t>CHECK 1213 - brouchers</t>
  </si>
  <si>
    <t>MINUTEMAN PRESS PURCHASE 07/12 703-2991150 VA CARD 2958</t>
  </si>
  <si>
    <t>PAPERLESS POST PURCHASE 10/04 187-760-5864 NY CARD 2958</t>
  </si>
  <si>
    <t>MINUTEMAN PRESS PURCHASE 10/25 703-2991150 VA CARD 2958</t>
  </si>
  <si>
    <t>10/27/2017</t>
  </si>
  <si>
    <t>FEDEXOFFICE 0001 PURCHASE 10/25 WASHINGTON DC CARD 2958</t>
  </si>
  <si>
    <t>01/12/2018</t>
  </si>
  <si>
    <t>FEDEXOFFICE 0001 PURCHASE 01/10 WASHINGTON DC CARD 2958</t>
  </si>
  <si>
    <t>FEDEXOFFICE 0000 PURCHASE 01/11 LOS ANGELES CA CARD 2958</t>
  </si>
  <si>
    <t>01/18/2018</t>
  </si>
  <si>
    <t>MINUTEMAN PRESS PURCHASE 01/17 703-2991150 VA CARD 2958</t>
  </si>
  <si>
    <t>MINUTEMAN PRESS PURCHASE 02/02 703-2991150 VA CARD 2958</t>
  </si>
  <si>
    <t xml:space="preserve">         Total for 63001 Promotion &amp; Brochures</t>
  </si>
  <si>
    <t xml:space="preserve">         63003 Marketing</t>
  </si>
  <si>
    <t>Dan Kain Trophies</t>
  </si>
  <si>
    <t>DAN KAIN TROPHIES PURCHASE 03/31 703-289-1091 VA CARD 6245</t>
  </si>
  <si>
    <t>United Nations HQ</t>
  </si>
  <si>
    <t>UN GIFT ST13 PURCHASE 04/06 NEW YORK NY CARD 6245</t>
  </si>
  <si>
    <t>TJM PROMOS PURCHASE 05/24 800-4230449 FL CARD 2958</t>
  </si>
  <si>
    <t>DAN KAIN TROPHIES PURCHASE 06/01 703-289-1091 VA CARD 2958</t>
  </si>
  <si>
    <t>DAN KAIN TROPHIES PURCHASE 06/09 703-289-1091 VA CARD 2958</t>
  </si>
  <si>
    <t>FRANKS ENGRAVING PURCHASE 06/23 ARLINGTON VA CARD 2958</t>
  </si>
  <si>
    <t>07/11/2017</t>
  </si>
  <si>
    <t>FRANKS ENGRAVING PURCHASE 07/11 ARLINGTON VA CARD 2958</t>
  </si>
  <si>
    <t>11/21/2017</t>
  </si>
  <si>
    <t>DAN KAIN TROPHIES PURCHASE 11/20 703-289-1091 VA CARD 2958</t>
  </si>
  <si>
    <t>DAN KAIN TROPHIES PURCHASE 12/28 703-289-1091 VA CARD 2958</t>
  </si>
  <si>
    <t>DAN KAIN TROPHIES PURCHASE 01/17 703-289-1091 VA CARD 2958</t>
  </si>
  <si>
    <t>Pens for the conferences</t>
  </si>
  <si>
    <t xml:space="preserve">         Total for 63003 Marketing</t>
  </si>
  <si>
    <t xml:space="preserve">      Total for 63000 Marketing Expense</t>
  </si>
  <si>
    <t xml:space="preserve">      63005 Affiliate Chapter Development</t>
  </si>
  <si>
    <t>Jet Blue</t>
  </si>
  <si>
    <t>JETBLUE 279217 PURCHASE 04/22 SALT LAKE CTY UT CARD 2958</t>
  </si>
  <si>
    <t>UNITED 016236 PURCHASE 09/22 800-932-2732 TX CARD 2958</t>
  </si>
  <si>
    <t>UNITED 016292 PURCHASE 11/04 800-932-2732 TX CARD 2958</t>
  </si>
  <si>
    <t>11/07/2017</t>
  </si>
  <si>
    <t>Iceland Air</t>
  </si>
  <si>
    <t>ICELANDAIR T108658 PURCHASE 11/03 REYKJAVIK ISL CARD 2958</t>
  </si>
  <si>
    <t>REFUND</t>
  </si>
  <si>
    <t xml:space="preserve">      Total for 63005 Affiliate Chapter Development</t>
  </si>
  <si>
    <t xml:space="preserve">      64000 Web Site Expense</t>
  </si>
  <si>
    <t>Adobe Creative Cloud</t>
  </si>
  <si>
    <t>ADOBE *CREATIVE CL RECURRING PAYMENT 04/04 800-833-6687 CA CARD 6245</t>
  </si>
  <si>
    <t>Webecs</t>
  </si>
  <si>
    <t>WEBECS PURCHASE 04/06 614-4372699 OH CARD 6245</t>
  </si>
  <si>
    <t>04/10/2017</t>
  </si>
  <si>
    <t>CONFERENCE AMERICA PURCHASE 04/07 334-2609999 AL CARD 6245 - Renewal for Adobe Connect pro</t>
  </si>
  <si>
    <t>04/20/2017</t>
  </si>
  <si>
    <t>Go to Webinar</t>
  </si>
  <si>
    <t>CARE.CITRIXONLINE. RECURRING PAYMENT 04/19 855-837-1750 CA CARD 2958</t>
  </si>
  <si>
    <t>04/27/2017</t>
  </si>
  <si>
    <t>WWW.1AND1.COM RECURRING PAYMENT 04/26 877-461-2631 PA CARD 2958</t>
  </si>
  <si>
    <t>PreApproved Payment Bill User
Payment
ID: 2LP515626E5246017
Yahoo Inc.
ypsi-paypal-flickr@yahoo-inc.com</t>
  </si>
  <si>
    <t>WEBECS PURCHASE 05/06 614-4372699 OH CARD 2958</t>
  </si>
  <si>
    <t>BLU</t>
  </si>
  <si>
    <t>BLU*icsb.org RECURRING PAYMENT 05/08 888-4014678 UT CARD 2958</t>
  </si>
  <si>
    <t>VAST CONFERENCE PURCHASE 05/11 888-8868869 CA CARD 2958</t>
  </si>
  <si>
    <t>WWW.1AND1.COM RECURRING PAYMENT 05/11 877-461-2631 PA CARD 2958</t>
  </si>
  <si>
    <t>PR Web</t>
  </si>
  <si>
    <t>VOC*PRWEB NEWS SVC PURCHASE 05/12 866-6406397 MD CARD 2958</t>
  </si>
  <si>
    <t>WWW.1AND1.COM RECURRING PAYMENT 05/18 877-461-2631 PA CARD 2958</t>
  </si>
  <si>
    <t>IN *SPM STRATEGIES PURCHASE 05/19 202-4222407 VA CARD 2958</t>
  </si>
  <si>
    <t>MICROSOFT *STORE PURCHASE 05/22 800-642-7676 WA CARD 2958</t>
  </si>
  <si>
    <t>VAST CONFERENCE PURCHASE 06/03 888-8868869 CA CARD 2958</t>
  </si>
  <si>
    <t>WEBECS PURCHASE 06/06 614-4372699 OH CARD 2958</t>
  </si>
  <si>
    <t>MeetingOne.com</t>
  </si>
  <si>
    <t>ADOBE PURCHASE 06/13 800-833-6687 CA CARD 2958</t>
  </si>
  <si>
    <t>BLU*icsb.org PURCHASE 06/14 888-4014678 UT CARD 2958</t>
  </si>
  <si>
    <t>IN *SPM STRATEGIES PURCHASE 06/15 202-4222407 VA CARD 2958</t>
  </si>
  <si>
    <t>CHECK 1205</t>
  </si>
  <si>
    <t>WWW.1AND1.COM RECURRING PAYMENT 06/19 877-461-2631 PA CARD 2958</t>
  </si>
  <si>
    <t>07/03/2017</t>
  </si>
  <si>
    <t>VAST CONFERENCE PURCHASE 07/03 888-8868869 CA CARD 2958</t>
  </si>
  <si>
    <t>GOOGLE *SVCSAPPS_i PURCHASE 07/01 cc@google.com CA CARD 2958</t>
  </si>
  <si>
    <t>WWW.1AND1.COM RECURRING PAYMENT 07/03 877-461-2631 PA CARD 2958</t>
  </si>
  <si>
    <t>WEBECS PURCHASE 07/06 614-4372699 OH CARD 2958</t>
  </si>
  <si>
    <t>07/17/2017</t>
  </si>
  <si>
    <t>ADOBE *ACROPRO SUB RECURRING PAYMENT 07/13 800-833-6687 CA CARD 2958</t>
  </si>
  <si>
    <t>IN *SPM STRATEGIES PURCHASE 07/15 202-4222407 VA CARD 2958</t>
  </si>
  <si>
    <t>LOGMEIN*GOTOMEETIN RECURRING PAYMENT 07/16 855-837-1750 CA CARD 2958</t>
  </si>
  <si>
    <t>WWW.1AND1.COM RECURRING PAYMENT 07/17 877-461-2631 PA CARD 2958</t>
  </si>
  <si>
    <t>07/25/2017</t>
  </si>
  <si>
    <t>WWW.1AND1.COM RECURRING PAYMENT 07/24 877-461-2631 PA CARD 2958</t>
  </si>
  <si>
    <t>MailChimp</t>
  </si>
  <si>
    <t>MAILCHIMP *MONTH PURCHASE 07/24 MAILCHIMP.COM GA CARD 2958</t>
  </si>
  <si>
    <t>08/01/2017</t>
  </si>
  <si>
    <t>WWW.1AND1.COM RECURRING PAYMENT 07/31 877-461-2631 PA CARD 2958</t>
  </si>
  <si>
    <t>08/02/2017</t>
  </si>
  <si>
    <t>GOOGLE *SVCSAPPS_i PURCHASE 08/01 cc@google.com CA CARD 2958</t>
  </si>
  <si>
    <t>08/03/2017</t>
  </si>
  <si>
    <t>VAST CONFERENCE PURCHASE 08/03 888-8868869 CA CARD 2958</t>
  </si>
  <si>
    <t>WEBECS PURCHASE 08/06 614-4372699 OH CARD 2958</t>
  </si>
  <si>
    <t>ADOBE *ACROPRO SUB RECURRING PAYMENT 08/13 800-833-6687 CA CARD 2958</t>
  </si>
  <si>
    <t>IN *SPM STRATEGIES PURCHASE 08/15 202-4222407 VA CARD 2958</t>
  </si>
  <si>
    <t>08/17/2017</t>
  </si>
  <si>
    <t>LOGMEIN*GOTOMEETIN RECURRING PAYMENT 08/16 855-837-1750 CA CARD 2958</t>
  </si>
  <si>
    <t>08/21/2017</t>
  </si>
  <si>
    <t>WWW.1AND1.COM RECURRING PAYMENT 08/18 877-461-2631 PA CARD 2958</t>
  </si>
  <si>
    <t>WWW.1AND1.COM RECURRING PAYMENT 08/28 877-461-2631 PA CARD 2958</t>
  </si>
  <si>
    <t>WWW.1AND1.COM RECURRING PAYMENT 09/04 877-461-2631 PA CARD 2958</t>
  </si>
  <si>
    <t>VAST CONFERENCE PURCHASE 09/03 888-8868869 CA CARD 2958</t>
  </si>
  <si>
    <t>GOOGLE *SVCSAPPS_i PURCHASE 09/02 cc@google.com CA CARD 2958</t>
  </si>
  <si>
    <t>WEBECS PURCHASE 09/06 614-4372699 OH CARD 2958</t>
  </si>
  <si>
    <t>Network Solutions</t>
  </si>
  <si>
    <t>WEB*NETWORKSOLUTIO PURCHASE 09/11 888-642-9675 FL CARD 2958</t>
  </si>
  <si>
    <t>09/15/2017</t>
  </si>
  <si>
    <t>ADOBE *ACROPRO SUB RECURRING PAYMENT 09/13 800-833-6687 CA CARD 2958</t>
  </si>
  <si>
    <t>09/18/2017</t>
  </si>
  <si>
    <t>IN *SPM STRATEGIES PURCHASE 09/15 202-4222407 VA CARD 2958</t>
  </si>
  <si>
    <t>BLU*icsb.org PURCHASE 09/18 888-4014678 UT CARD 2958</t>
  </si>
  <si>
    <t>WWW.1AND1.COM RECURRING PAYMENT 09/18 877-461-2631 PA CARD 2958</t>
  </si>
  <si>
    <t>Dropbox</t>
  </si>
  <si>
    <t>Dropbox*13CJGV7NF1 PURCHASE 09/28 db.tt/cchelp CA CARD 2958</t>
  </si>
  <si>
    <t>10/02/2017</t>
  </si>
  <si>
    <t>GOOGLE *SVCSAPPS_i PURCHASE 10/01 cc@google.com CA CARD 2958</t>
  </si>
  <si>
    <t>VAST CONFERENCE PURCHASE 10/03 888-8868869 CA CARD 2958</t>
  </si>
  <si>
    <t>WEBECS PURCHASE 10/06 614-4372699 OH CARD 2958</t>
  </si>
  <si>
    <t>10/16/2017</t>
  </si>
  <si>
    <t>ADOBE *ACROPRO SUB RECURRING PAYMENT 10/13 800-833-6687 CA CARD 2958</t>
  </si>
  <si>
    <t>IN *SPM STRATEGIES PURCHASE 10/15 202-4222407 VA CARD 2958</t>
  </si>
  <si>
    <t>WWW.1AND1.COM PURCHASE 10/16 CHESTERBROOK PA CARD 2958</t>
  </si>
  <si>
    <t>WWW.1AND1.COM PURCHASE 10/18 CHESTERBROOK PA CARD 2958</t>
  </si>
  <si>
    <t>11/02/2017</t>
  </si>
  <si>
    <t>GOOGLE *SVCSAPPS_i PURCHASE 11/02 cc@google.com CA CARD 2958</t>
  </si>
  <si>
    <t>VAST CONFERENCE PURCHASE 11/03 888-8868869 CA CARD 2958</t>
  </si>
  <si>
    <t>VOC*PRWEB NEWS SVC PURCHASE 11/02 866-6406397 MD CARD 2958</t>
  </si>
  <si>
    <t>WEBECS PURCHASE 11/06 614-4372699 OH CARD 2958</t>
  </si>
  <si>
    <t>ADOBE *ACROPRO SUB RECURRING PAYMENT 11/13 800-833-6687 CA CARD 2958</t>
  </si>
  <si>
    <t>IN *SPM STRATEGIES PURCHASE 11/15 202-4222407 VA CARD 2958</t>
  </si>
  <si>
    <t>WWW.1AND1.COM PURCHASE 11/20 CHESTERBROOK PA CARD 2958</t>
  </si>
  <si>
    <t>VAST CONFERENCE PURCHASE 12/03 888-8868869 CA CARD 2958</t>
  </si>
  <si>
    <t>GOOGLE *SVCSAPPS_i PURCHASE 12/02 cc@google.com CA CARD 2958</t>
  </si>
  <si>
    <t>12/07/2017</t>
  </si>
  <si>
    <t>WEBECS PURCHASE 12/06 614-4372699 OH CARD 2958</t>
  </si>
  <si>
    <t>ADOBE *ACROPRO SUB RECURRING PAYMENT 12/13 800-833-6687 CA CARD 2958</t>
  </si>
  <si>
    <t>WWW.1AND1.COM PURCHASE 12/14 CHESTERBROOK PA CARD 2958</t>
  </si>
  <si>
    <t>IN *SPM STRATEGIES PURCHASE 12/15 202-4222407 VA CARD 2958</t>
  </si>
  <si>
    <t>12/19/2017</t>
  </si>
  <si>
    <t>WWW.1AND1.COM PURCHASE 12/18 CHESTERBROOK PA CARD 2958</t>
  </si>
  <si>
    <t>01/02/2018</t>
  </si>
  <si>
    <t>GOOGLE *SVCSAPPS_i PURCHASE 01/01 cc@google.com CA CARD 2958</t>
  </si>
  <si>
    <t>VAST CONFERENCE PURCHASE 01/03 888-8868869 CA CARD 2958</t>
  </si>
  <si>
    <t>WWW.1AND1.COM PURCHASE 01/04 CHESTERBROOK PA CARD 2958</t>
  </si>
  <si>
    <t>WEBECS PURCHASE 01/06 614-4372699 OH CARD 2958</t>
  </si>
  <si>
    <t>Adobe Systems</t>
  </si>
  <si>
    <t>ADOBE SYSTEMS, INC RECURRING PAYMENT 01/14 800-833-6687 CA CARD 2958</t>
  </si>
  <si>
    <t>WWW.1AND1.COM PURCHASE 01/15 CHESTERBROOK PA CARD 2958</t>
  </si>
  <si>
    <t>IN *SPM STRATEGIES PURCHASE 01/15 202-4222407 VA CARD 2958</t>
  </si>
  <si>
    <t>GOOGLE *SVCSAPPS_i PURCHASE 02/01 cc@google.com CA CARD 2958</t>
  </si>
  <si>
    <t>VAST CONFERENCE PURCHASE 02/03 888-8868869 CA CARD 2958</t>
  </si>
  <si>
    <t>WWW.ISTOCK.COM PURCHASE 02/04 866-478-6251 WA CARD 2958</t>
  </si>
  <si>
    <t>WEBECS PURCHASE 02/06 614-4372699 OH CARD 2958</t>
  </si>
  <si>
    <t>ADOBE SYSTEMS, INC RECURRING PAYMENT 02/13 800-833-6687 CA CARD 2958</t>
  </si>
  <si>
    <t>02/16/2018</t>
  </si>
  <si>
    <t>IN *SPM STRATEGIES PURCHASE 02/15 202-4222407 VA CARD 2958</t>
  </si>
  <si>
    <t>WWW.1AND1.COM PURCHASE 02/18 CHESTERBROOK PA CARD 2958</t>
  </si>
  <si>
    <t>WWW.1AND1.COM PURCHASE 02/25 CHESTERBROOK PA CARD 2958</t>
  </si>
  <si>
    <t>GOOGLE *SVCSAPPS_i PURCHASE 03/02 cc@google.com CA CARD 2958</t>
  </si>
  <si>
    <t>VAST CONFERENCE PURCHASE 03/01 888-8868869 CA CARD 2958</t>
  </si>
  <si>
    <t>WEBECS PURCHASE 03/06 614-4372699 OH CARD 2958</t>
  </si>
  <si>
    <t>ADOBE SYSTEMS, INC RECURRING PAYMENT 03/13 800-833-6687 CA CARD 2958</t>
  </si>
  <si>
    <t>IN *SPM STRATEGIES PURCHASE 03/15 202-4222407 VA CARD 2958</t>
  </si>
  <si>
    <t>03/20/2018</t>
  </si>
  <si>
    <t>WWW.1AND1.COM PURCHASE 03/18 CHESTERBROOK PA CARD 2958</t>
  </si>
  <si>
    <t xml:space="preserve">      Total for 64000 Web Site Expense</t>
  </si>
  <si>
    <t xml:space="preserve">      65003 Bank Fees</t>
  </si>
  <si>
    <t>04/11/2017</t>
  </si>
  <si>
    <t>Wells Fargo</t>
  </si>
  <si>
    <t>CLIENT ANALYSIS SRVC CHRG 170410 SVC CHGE 0317 000005820889169</t>
  </si>
  <si>
    <t>BANKCARD FEE 0425220150</t>
  </si>
  <si>
    <t>04/18/2017</t>
  </si>
  <si>
    <t>SVC7891771 Crediting your accoun t to reverse Client Analysis Fees from January 2016 to March 2017.</t>
  </si>
  <si>
    <t>CARD CLAIM REVERSAL OF FINAL CREDIT 10407171826</t>
  </si>
  <si>
    <t>ECC-LM-1</t>
  </si>
  <si>
    <t>Adj. beginning balance</t>
  </si>
  <si>
    <t>Fees</t>
  </si>
  <si>
    <t>Paypal monthly fee</t>
  </si>
  <si>
    <t>Paypal payment fees</t>
  </si>
  <si>
    <t>29H907721N469012H</t>
  </si>
  <si>
    <t>Paypal</t>
  </si>
  <si>
    <t>Fee for PayPal Transaction</t>
  </si>
  <si>
    <t>Fee Reversal for PayPal Transaction</t>
  </si>
  <si>
    <t>9G630669PV886431M</t>
  </si>
  <si>
    <t>0H4096819A1255209</t>
  </si>
  <si>
    <t>6E098861GS066333S</t>
  </si>
  <si>
    <t>4AT52684JY4841338</t>
  </si>
  <si>
    <t>8L1696951J2060831</t>
  </si>
  <si>
    <t>2PK26059FM436824T</t>
  </si>
  <si>
    <t>6K937162KL8165841</t>
  </si>
  <si>
    <t>4TL75519GW613342T</t>
  </si>
  <si>
    <t>31H857701X2458503</t>
  </si>
  <si>
    <t>2UD71045NX7233005</t>
  </si>
  <si>
    <t>2UN03401DM324680F</t>
  </si>
  <si>
    <t>3C027903VE845600C</t>
  </si>
  <si>
    <t>56E93375F8304770J</t>
  </si>
  <si>
    <t>9UK82737TW559210C</t>
  </si>
  <si>
    <t>9P115780Y14920206</t>
  </si>
  <si>
    <t>9DN429986E6161939</t>
  </si>
  <si>
    <t>48038469R15526930</t>
  </si>
  <si>
    <t>41C8200008245725U</t>
  </si>
  <si>
    <t>8JW65440NC584903F</t>
  </si>
  <si>
    <t>2PD94490VA010992E</t>
  </si>
  <si>
    <t>049431241K211364G</t>
  </si>
  <si>
    <t>5PY20681GB503874D</t>
  </si>
  <si>
    <t>WIRE TRANS SVC CHARGE - SEQUENCE: 170508023438 SRF# FTS1705047919300 TRN#170508023438 RFB# 170504I01013461N</t>
  </si>
  <si>
    <t>WIRE TRANS SVC CHARGE - SEQUENCE: 170508023447 SRF# F3S1705045710200 TRN#170508023447 RFB# 170504I01013459N</t>
  </si>
  <si>
    <t>186582504K847973S</t>
  </si>
  <si>
    <t>2B824152SD5402739</t>
  </si>
  <si>
    <t>8YA83510TE036025R</t>
  </si>
  <si>
    <t>3YL92191FG2269502</t>
  </si>
  <si>
    <t>6PA68802EW4829700</t>
  </si>
  <si>
    <t>8UP269229F495234Y</t>
  </si>
  <si>
    <t>4MG36902S2945783B</t>
  </si>
  <si>
    <t>4E559630U1660181G</t>
  </si>
  <si>
    <t>2T7552091G933204F</t>
  </si>
  <si>
    <t>3GY389039C9800633</t>
  </si>
  <si>
    <t>2VJ549342M796330X</t>
  </si>
  <si>
    <t>7S396872X37495054</t>
  </si>
  <si>
    <t>3DD91425DR6170205</t>
  </si>
  <si>
    <t>8JK37828Y18548840</t>
  </si>
  <si>
    <t>5H995400NJ057811A</t>
  </si>
  <si>
    <t>EFT</t>
  </si>
  <si>
    <t>wire</t>
  </si>
  <si>
    <t>WIRE TRANS SVC CHARGE - SEQUENCE: 170510007829 SRF# QDOUS3338035935C TRN#170510007829 RFB#</t>
  </si>
  <si>
    <t>3G343133960674056</t>
  </si>
  <si>
    <t>75540562C4923231T</t>
  </si>
  <si>
    <t>35E78382WM5873442</t>
  </si>
  <si>
    <t>8X58598829627833N</t>
  </si>
  <si>
    <t>78P49688AD670343D</t>
  </si>
  <si>
    <t>11T50616H1626780K</t>
  </si>
  <si>
    <t>1FH27255U65287711</t>
  </si>
  <si>
    <t>3RC889526D592564Y</t>
  </si>
  <si>
    <t>6KB013738L0872744</t>
  </si>
  <si>
    <t>3J408449BF9844805</t>
  </si>
  <si>
    <t>6H138362B82950820</t>
  </si>
  <si>
    <t>45B81321EJ627301B</t>
  </si>
  <si>
    <t>55X993604U850790U</t>
  </si>
  <si>
    <t>3E348773KH212314F</t>
  </si>
  <si>
    <t>0LN80184YX6272739</t>
  </si>
  <si>
    <t>85328240TL964545X</t>
  </si>
  <si>
    <t>3K003542BC942291X</t>
  </si>
  <si>
    <t>7MJ62170UK770162X</t>
  </si>
  <si>
    <t>1UD535208L359212H</t>
  </si>
  <si>
    <t>82L64841GR955733U</t>
  </si>
  <si>
    <t>0FS50793JB047052U</t>
  </si>
  <si>
    <t>9PL77118VE742833V</t>
  </si>
  <si>
    <t>0MR76701AU5848131</t>
  </si>
  <si>
    <t>7DH88739R1769340A</t>
  </si>
  <si>
    <t>9WC08831GS2904815</t>
  </si>
  <si>
    <t>19821103EM5741332</t>
  </si>
  <si>
    <t>8RX09626266813731</t>
  </si>
  <si>
    <t>7PX440226F492311N</t>
  </si>
  <si>
    <t>8HY23582PG500671W</t>
  </si>
  <si>
    <t>3VK10326CV678513A</t>
  </si>
  <si>
    <t>9CU55380X82824434</t>
  </si>
  <si>
    <t>4PE439805S6105731</t>
  </si>
  <si>
    <t>8SH58192K1040460C</t>
  </si>
  <si>
    <t>2CC01914K5571812J</t>
  </si>
  <si>
    <t>04388945LS629860S</t>
  </si>
  <si>
    <t>8KY2440840762290X</t>
  </si>
  <si>
    <t>52Y18894CT934881S</t>
  </si>
  <si>
    <t>1U341058220109621</t>
  </si>
  <si>
    <t>8KP15251E09818935</t>
  </si>
  <si>
    <t>3N68661364020641R</t>
  </si>
  <si>
    <t>77C086998K273423L</t>
  </si>
  <si>
    <t>7A975461GE6505150</t>
  </si>
  <si>
    <t>8TR80255HY415700N</t>
  </si>
  <si>
    <t>4ST95321LG662583S</t>
  </si>
  <si>
    <t>90L27151DG335743C</t>
  </si>
  <si>
    <t>4SX35888B68654613</t>
  </si>
  <si>
    <t>2L1024005R497143A</t>
  </si>
  <si>
    <t>0W068854VD185001X</t>
  </si>
  <si>
    <t>2CT620534L914762E</t>
  </si>
  <si>
    <t>7VU178207X4398702</t>
  </si>
  <si>
    <t>2X9656840K1819458</t>
  </si>
  <si>
    <t>74310833GB641192G</t>
  </si>
  <si>
    <t>1R2432605H7779941</t>
  </si>
  <si>
    <t>2U4242870A613813V</t>
  </si>
  <si>
    <t>1GX67303HK233700J</t>
  </si>
  <si>
    <t>9UA248577X796111Y</t>
  </si>
  <si>
    <t>83F33710WF950110Y</t>
  </si>
  <si>
    <t>0UB7370215300745G</t>
  </si>
  <si>
    <t>4ST08152GK389461N</t>
  </si>
  <si>
    <t>2U470587XM5722909</t>
  </si>
  <si>
    <t>08S50258FB627145M</t>
  </si>
  <si>
    <t>44535046KK9921644</t>
  </si>
  <si>
    <t>3NV98942P52214744</t>
  </si>
  <si>
    <t>4KJ28816HT5266825</t>
  </si>
  <si>
    <t>46789872N1578434F</t>
  </si>
  <si>
    <t>05D78762RS144211S</t>
  </si>
  <si>
    <t>3GR18347NT481531X</t>
  </si>
  <si>
    <t>3E313225V5215125M</t>
  </si>
  <si>
    <t>8BN8626278488920E</t>
  </si>
  <si>
    <t>9SE78396E7402602W</t>
  </si>
  <si>
    <t>3X398636Y3986461D</t>
  </si>
  <si>
    <t>2Y224339BM560134H</t>
  </si>
  <si>
    <t>0CY666458C177741E</t>
  </si>
  <si>
    <t>4XY10950LX911454J</t>
  </si>
  <si>
    <t>3P769227H59698925</t>
  </si>
  <si>
    <t>75K106689V675152P</t>
  </si>
  <si>
    <t>6L288659KU826535K</t>
  </si>
  <si>
    <t>1M421401TR1132943</t>
  </si>
  <si>
    <t>0L31658823558643X</t>
  </si>
  <si>
    <t>70T07549HU1576224</t>
  </si>
  <si>
    <t>90N03467XL806471V</t>
  </si>
  <si>
    <t>6V9405683U376415N</t>
  </si>
  <si>
    <t>28L97193AX536333J</t>
  </si>
  <si>
    <t>6BJ12579Y4107492W</t>
  </si>
  <si>
    <t>6TS2087032729092X</t>
  </si>
  <si>
    <t>0KL02988H7100184A</t>
  </si>
  <si>
    <t>18L080328D371143U</t>
  </si>
  <si>
    <t>7AL42307SD333530Y</t>
  </si>
  <si>
    <t>0FK765821W578600G</t>
  </si>
  <si>
    <t>97A68217CE168851U</t>
  </si>
  <si>
    <t>8PF064848A070130C</t>
  </si>
  <si>
    <t>8W761807T5086020N</t>
  </si>
  <si>
    <t>4CR17233DH7786151</t>
  </si>
  <si>
    <t>5P016605WK857280W</t>
  </si>
  <si>
    <t>9G68692672396371F</t>
  </si>
  <si>
    <t>3NG29670GV6163700</t>
  </si>
  <si>
    <t>2V056670W3948064F</t>
  </si>
  <si>
    <t>3DX00084JH252221U</t>
  </si>
  <si>
    <t>3NU671292S4484045</t>
  </si>
  <si>
    <t>6LL63092MM866011N</t>
  </si>
  <si>
    <t>5XT61258CB4994125</t>
  </si>
  <si>
    <t>6B758037BS2174628</t>
  </si>
  <si>
    <t>3CB08454KV804931K</t>
  </si>
  <si>
    <t>WIRE TRANS SVC CHARGE - SEQUENCE: 170518018593 SRF# F1S1705172875900 TRN#170518018593 RFB# EB308924 -01</t>
  </si>
  <si>
    <t>18V709005B819450K</t>
  </si>
  <si>
    <t>6DE11864U4188602X</t>
  </si>
  <si>
    <t>WIRE TRANS SVC CHARGE - SEQUENCE: 170519029983 SRF# 2017051900095657 TRN#170519029983 RFB# CONFERENCE FEEIC</t>
  </si>
  <si>
    <t>WIRE TRANS SVC CHARGE - SEQUENCE: 170519006489 SRF# S0671390346301 TRN#170519006489 RFB#</t>
  </si>
  <si>
    <t>26V03227GX2826448</t>
  </si>
  <si>
    <t>12D30748GT9637634</t>
  </si>
  <si>
    <t>6GJ53158LX143154R</t>
  </si>
  <si>
    <t>5BF45237KL645134A</t>
  </si>
  <si>
    <t>6BT79954WS710220U</t>
  </si>
  <si>
    <t>9MP07860FG697571W</t>
  </si>
  <si>
    <t>59R91999PF541070S</t>
  </si>
  <si>
    <t>2KP99533LD066944Y</t>
  </si>
  <si>
    <t>0W484212NC729394S</t>
  </si>
  <si>
    <t>74K1863624937943J</t>
  </si>
  <si>
    <t>2RN35499XU486431G</t>
  </si>
  <si>
    <t>9BU850702E177483U</t>
  </si>
  <si>
    <t>1W8298026R4975608</t>
  </si>
  <si>
    <t>5FA207540N4843346</t>
  </si>
  <si>
    <t>7KN919714T7527518</t>
  </si>
  <si>
    <t>WIRE TRANS SVC CHARGE - SEQUENCE: 170523005035 SRF# S0671390E23A01 TRN#170523005035 RFB#</t>
  </si>
  <si>
    <t>9AM32969HE877170C</t>
  </si>
  <si>
    <t>1HA53866ET256133R</t>
  </si>
  <si>
    <t>WIRE TRANSFER ON 5/18</t>
  </si>
  <si>
    <t>4DH831040L871601T</t>
  </si>
  <si>
    <t>5S908980NU531602A</t>
  </si>
  <si>
    <t>15V447103V976252K</t>
  </si>
  <si>
    <t>7G872969K4945862N</t>
  </si>
  <si>
    <t>1GR41411SK561444B</t>
  </si>
  <si>
    <t>62036884XW8217447</t>
  </si>
  <si>
    <t>8S972070CV848131S</t>
  </si>
  <si>
    <t>4AA19770KN488364B</t>
  </si>
  <si>
    <t>2H733252HP545733N</t>
  </si>
  <si>
    <t>45203985N5577883L</t>
  </si>
  <si>
    <t>9YK460353P565903N</t>
  </si>
  <si>
    <t>6RJ31306YL389545W</t>
  </si>
  <si>
    <t>7MT10770AN852373G</t>
  </si>
  <si>
    <t>18U40372A9107540P</t>
  </si>
  <si>
    <t>1TW53878H8228063M</t>
  </si>
  <si>
    <t>8TR93084XD514564P</t>
  </si>
  <si>
    <t>4JB260223V551702A</t>
  </si>
  <si>
    <t>3ST8818381621052N</t>
  </si>
  <si>
    <t>8D328759LW083233G</t>
  </si>
  <si>
    <t>89Y70377JB1654207</t>
  </si>
  <si>
    <t>6DX44695E2218464K</t>
  </si>
  <si>
    <t>6MP94775HK241293H</t>
  </si>
  <si>
    <t>9YL73669PC692371V</t>
  </si>
  <si>
    <t>6E23220809812734D</t>
  </si>
  <si>
    <t>3AA76026YR2830826</t>
  </si>
  <si>
    <t>7JJ29108SP6187631</t>
  </si>
  <si>
    <t>3HS11678C72616505</t>
  </si>
  <si>
    <t>38056435PH2602102</t>
  </si>
  <si>
    <t>66H9908655181513V</t>
  </si>
  <si>
    <t>8PR47022TK8884740</t>
  </si>
  <si>
    <t>4X100533NL156734V</t>
  </si>
  <si>
    <t>3G7292379T1963123</t>
  </si>
  <si>
    <t>8BA95866771360233</t>
  </si>
  <si>
    <t>0P4309864J001391K</t>
  </si>
  <si>
    <t>2VK50158MX916563J</t>
  </si>
  <si>
    <t>07S19880TJ200752W</t>
  </si>
  <si>
    <t>4W852867TR378212N</t>
  </si>
  <si>
    <t>90G16507UM547801S</t>
  </si>
  <si>
    <t>63K02820CX3155129</t>
  </si>
  <si>
    <t>2YU91007RV791311S</t>
  </si>
  <si>
    <t>7PN903212M220421D</t>
  </si>
  <si>
    <t>2GF53262VP759692P</t>
  </si>
  <si>
    <t>44M40757830566129</t>
  </si>
  <si>
    <t>6B582315PW001180F</t>
  </si>
  <si>
    <t>4TC94227CA002404P</t>
  </si>
  <si>
    <t>2M381642BF314713Y</t>
  </si>
  <si>
    <t>64T74543SV4612624</t>
  </si>
  <si>
    <t>6YD61690H5822261L</t>
  </si>
  <si>
    <t>7HH856810J051972A</t>
  </si>
  <si>
    <t>3NS11475XE499024G</t>
  </si>
  <si>
    <t>4GP76036013269129</t>
  </si>
  <si>
    <t>47H64960KH616620V</t>
  </si>
  <si>
    <t>ECC-LM-3</t>
  </si>
  <si>
    <t>6TL67298KN357211R</t>
  </si>
  <si>
    <t>5AH52663DM144484E</t>
  </si>
  <si>
    <t>1LS79955EH752900Y</t>
  </si>
  <si>
    <t>38L31671W18907920</t>
  </si>
  <si>
    <t>40U13341P8136251P</t>
  </si>
  <si>
    <t>30644027DE561454K</t>
  </si>
  <si>
    <t>1CY97275U2357384V</t>
  </si>
  <si>
    <t>1N699526HC763441H</t>
  </si>
  <si>
    <t>5E382920V94221819</t>
  </si>
  <si>
    <t>39R02902SU499123T</t>
  </si>
  <si>
    <t>7L379012AS650371B</t>
  </si>
  <si>
    <t>28742384X3326645Y</t>
  </si>
  <si>
    <t>7C68756502175472T</t>
  </si>
  <si>
    <t>9EJ077202T561523N</t>
  </si>
  <si>
    <t>71K303172H370942P</t>
  </si>
  <si>
    <t>4FH51514B46254806</t>
  </si>
  <si>
    <t>97L03328EY4068413</t>
  </si>
  <si>
    <t>3SL70316VE863751E</t>
  </si>
  <si>
    <t>5RT084329P882184S</t>
  </si>
  <si>
    <t>77724552WJ8472441</t>
  </si>
  <si>
    <t>5MR11366EW401053C</t>
  </si>
  <si>
    <t>3N3595571C4477805</t>
  </si>
  <si>
    <t>19T30639554182931</t>
  </si>
  <si>
    <t>7J680502UC698872T</t>
  </si>
  <si>
    <t>8N737525L8736650C</t>
  </si>
  <si>
    <t>8HW10391PY1903109</t>
  </si>
  <si>
    <t>6ET25230LP8946710</t>
  </si>
  <si>
    <t>2K246566T26809157</t>
  </si>
  <si>
    <t>1UU03930X9881161C</t>
  </si>
  <si>
    <t>8JX14985X2048505U</t>
  </si>
  <si>
    <t>6UU56164F93196400</t>
  </si>
  <si>
    <t>WIRE TRANS SVC CHARGE - SEQUENCE: 170606024657 SRF# 2017060600096313 TRN#170606024657 RFB# FT17157Q9HT2</t>
  </si>
  <si>
    <t>8XX615792P747832N</t>
  </si>
  <si>
    <t>45D55383BY653404X</t>
  </si>
  <si>
    <t>5PG676677F471253N</t>
  </si>
  <si>
    <t>65J5566772208304D</t>
  </si>
  <si>
    <t>1FS806018L2489724</t>
  </si>
  <si>
    <t>68652175H87395142</t>
  </si>
  <si>
    <t>WIRE TRANS SVC CHARGE - SEQUENCE: 170609147019 SRF# 0066022160393922 TRN#170609147019 RFB#</t>
  </si>
  <si>
    <t>WIRE TRANS SVC CHARGE - SEQUENCE: 170609016015 SRF# F60609227263000 TRN#170609016015 RFB#</t>
  </si>
  <si>
    <t>60219829FD9635815</t>
  </si>
  <si>
    <t>7SU69181UX164100V</t>
  </si>
  <si>
    <t>5WE225261Y464722N</t>
  </si>
  <si>
    <t>97284575HC4509928</t>
  </si>
  <si>
    <t>84W57340UF3407022</t>
  </si>
  <si>
    <t>19M92669532903113</t>
  </si>
  <si>
    <t>5RF22123SN653764D</t>
  </si>
  <si>
    <t>01P72475SK369552W</t>
  </si>
  <si>
    <t>9EY86868N39853228</t>
  </si>
  <si>
    <t>6177146779402224F</t>
  </si>
  <si>
    <t>4EP255113G728241N</t>
  </si>
  <si>
    <t>WIRE TRANS SVC CHARGE - SEQUENCE: 170615013175 SRF# F60613485935000 TRN#170615013175 RFB#</t>
  </si>
  <si>
    <t>WIRE TRANS SVC CHARGE - SEQUENCE: 170616033991 SRF# 2017061600193394 TRN#170616033991 RFB# ZD81167ED5110995</t>
  </si>
  <si>
    <t>4S5204474Y3781844</t>
  </si>
  <si>
    <t>9MD99458HF963192M</t>
  </si>
  <si>
    <t>20Y16952BX851380E</t>
  </si>
  <si>
    <t>43P088017R935291P</t>
  </si>
  <si>
    <t>8R378813LV2898259</t>
  </si>
  <si>
    <t>3XK03907W9857404K</t>
  </si>
  <si>
    <t>7M217590AR3720510</t>
  </si>
  <si>
    <t>8CJ678106T052460T</t>
  </si>
  <si>
    <t>7GF14140PR4118305</t>
  </si>
  <si>
    <t>2GV355479H8129900</t>
  </si>
  <si>
    <t>9LE81221G26871624</t>
  </si>
  <si>
    <t>5JA9501724693751W</t>
  </si>
  <si>
    <t>5AF85937TR9571117</t>
  </si>
  <si>
    <t>9FS927812B029872J</t>
  </si>
  <si>
    <t>91U03872Y5531972E</t>
  </si>
  <si>
    <t>0XF7236752112530H</t>
  </si>
  <si>
    <t>2KU06828CF1300138</t>
  </si>
  <si>
    <t>4FH85150YS8237247</t>
  </si>
  <si>
    <t>ECC-LM-15</t>
  </si>
  <si>
    <t>CHARGEBACK RELEASES</t>
  </si>
  <si>
    <t>ECC-LM-4</t>
  </si>
  <si>
    <t>42143147AP746383E</t>
  </si>
  <si>
    <t>3XC470828K0075519</t>
  </si>
  <si>
    <t>INTERNATIONAL PURCHASE TRANSACTION FEE</t>
  </si>
  <si>
    <t>WIRE TRANS SVC CHARGE - SEQUENCE: 170707012884 SRF# F60706494449000 TRN#170707012884 RFB# SERVICIOS PERS,</t>
  </si>
  <si>
    <t>ONLINE DEP DETAIL &amp; IMAGES - BOB</t>
  </si>
  <si>
    <t>1 CANADIAN DEP ITEMS @ 5.00 PER ITEM</t>
  </si>
  <si>
    <t>07/12/2017</t>
  </si>
  <si>
    <t>WIRE TRANS SVC CHARGE - SEQUENCE: 170712126096 SRF# 0066022193734405 TRN#170712126096 RFB#</t>
  </si>
  <si>
    <t>ECC-LM-13</t>
  </si>
  <si>
    <t>bankcard fee</t>
  </si>
  <si>
    <t>14K62118GL5879209</t>
  </si>
  <si>
    <t>07/30/2017</t>
  </si>
  <si>
    <t>ECC-LM-5</t>
  </si>
  <si>
    <t>98B059868A337254P</t>
  </si>
  <si>
    <t>currency exchange and wire fee</t>
  </si>
  <si>
    <t>08/08/2017</t>
  </si>
  <si>
    <t>38569303XC204343E</t>
  </si>
  <si>
    <t>09K732578K6485932</t>
  </si>
  <si>
    <t>98C18682EL6536449</t>
  </si>
  <si>
    <t>WIRE TRANS SVC CHARGE - SEQUENCE: 170818007384 SRF# S0672300B3A501 TRN#170818007384 RFB#</t>
  </si>
  <si>
    <t>7FM66620HK6952048</t>
  </si>
  <si>
    <t>0D297802172037509</t>
  </si>
  <si>
    <t>9A6733784L664333C</t>
  </si>
  <si>
    <t>0EB56314LA672071A</t>
  </si>
  <si>
    <t>44K21807NE133601G</t>
  </si>
  <si>
    <t>3MY9102702683035N</t>
  </si>
  <si>
    <t>3T012609VN872533N</t>
  </si>
  <si>
    <t>6NB56172PS509435W</t>
  </si>
  <si>
    <t>5LG81799P3460032J</t>
  </si>
  <si>
    <t>2KY8106342510131J</t>
  </si>
  <si>
    <t>6W137245EA5634413</t>
  </si>
  <si>
    <t>ECC-LM-6</t>
  </si>
  <si>
    <t>paypal charge back</t>
  </si>
  <si>
    <t>5F300292SV3864637</t>
  </si>
  <si>
    <t>4FR550287T1533905</t>
  </si>
  <si>
    <t>13L98573B7618182L</t>
  </si>
  <si>
    <t>1KG207709A837004P</t>
  </si>
  <si>
    <t>4UA11192YT907383W</t>
  </si>
  <si>
    <t>6JE05501SC729524P</t>
  </si>
  <si>
    <t>3MA95871WN679922W</t>
  </si>
  <si>
    <t>3YT61483DK245840U</t>
  </si>
  <si>
    <t>7V100729RB320281F</t>
  </si>
  <si>
    <t>6B202795VY069312U</t>
  </si>
  <si>
    <t>27A998354U9608544</t>
  </si>
  <si>
    <t>7GM49470W9825150U</t>
  </si>
  <si>
    <t>8P081111FF9058127</t>
  </si>
  <si>
    <t>5NV88930AT931645C</t>
  </si>
  <si>
    <t>4NB99461L87797251</t>
  </si>
  <si>
    <t>9AW056283B113771Y</t>
  </si>
  <si>
    <t>6YY59651MT4601048</t>
  </si>
  <si>
    <t>6TG97250DC328024F</t>
  </si>
  <si>
    <t>8TL37335X4056535S</t>
  </si>
  <si>
    <t>7C9972433K1973805</t>
  </si>
  <si>
    <t>9UY271437E509811S</t>
  </si>
  <si>
    <t>2A747435D4832832U</t>
  </si>
  <si>
    <t>1RS45827JM035664Y</t>
  </si>
  <si>
    <t>9L692197BT0789516</t>
  </si>
  <si>
    <t>5S562442658902942</t>
  </si>
  <si>
    <t>2YR538653C7138339</t>
  </si>
  <si>
    <t>55B29142PC867613E</t>
  </si>
  <si>
    <t>2K102430LL491510E</t>
  </si>
  <si>
    <t>4JR23438630095835</t>
  </si>
  <si>
    <t>72L404494S998481H</t>
  </si>
  <si>
    <t>7SN04029JB326732G</t>
  </si>
  <si>
    <t>6T294306R9890024H</t>
  </si>
  <si>
    <t>64G69897Y8940524Y</t>
  </si>
  <si>
    <t>4DW29879PL5514549</t>
  </si>
  <si>
    <t>6PF11886280998520</t>
  </si>
  <si>
    <t>39D32987B9614530F</t>
  </si>
  <si>
    <t>19021254GF2918639</t>
  </si>
  <si>
    <t>2V941223NH740521S</t>
  </si>
  <si>
    <t>4CV18637U3958171Y</t>
  </si>
  <si>
    <t>4TE96981C04463246</t>
  </si>
  <si>
    <t>4ND68409HX326101N</t>
  </si>
  <si>
    <t>6W674776PJ313822L</t>
  </si>
  <si>
    <t>0TN465786E144635F</t>
  </si>
  <si>
    <t>4CH52333B68629112</t>
  </si>
  <si>
    <t>66U97570LF354815H</t>
  </si>
  <si>
    <t>3GX007929S978641M</t>
  </si>
  <si>
    <t>5EU31899JE813071C</t>
  </si>
  <si>
    <t>4D135568L79060245</t>
  </si>
  <si>
    <t>40U28926UH565440R</t>
  </si>
  <si>
    <t>1XD76379T4058704K</t>
  </si>
  <si>
    <t>6WY9296042251500H</t>
  </si>
  <si>
    <t>3XA81324B4956952W</t>
  </si>
  <si>
    <t>7JS78462PD016870T</t>
  </si>
  <si>
    <t>9VS969020K276132E</t>
  </si>
  <si>
    <t>42Y49859VS279563L</t>
  </si>
  <si>
    <t>68K02278F37729708</t>
  </si>
  <si>
    <t>796003374D062553T</t>
  </si>
  <si>
    <t>3EP81880B3429251T</t>
  </si>
  <si>
    <t>3UP84824BG135850J</t>
  </si>
  <si>
    <t>5TA82985TU8238219</t>
  </si>
  <si>
    <t>2WN31889N1050580T</t>
  </si>
  <si>
    <t>ECC-LM-7</t>
  </si>
  <si>
    <t>8SK46780KX2925159</t>
  </si>
  <si>
    <t>56N188855K058600N</t>
  </si>
  <si>
    <t>10R66097PK7671047</t>
  </si>
  <si>
    <t>0JW830985P086593W</t>
  </si>
  <si>
    <t>WIRE TRANS SVC CHARGE - SEQUENCE: 171006020606 SRF# F1S1710041272100 TRN#171006020606 RFB# 171004I01045637N</t>
  </si>
  <si>
    <t>WIRE TRANS SVC CHARGE - SEQUENCE: 171006020621 SRF# F3S1710042550600 TRN#171006020621 RFB# 171004I01045632N</t>
  </si>
  <si>
    <t>95269134UX049581R</t>
  </si>
  <si>
    <t>4ET82837XY561483R</t>
  </si>
  <si>
    <t>070145643C434033U</t>
  </si>
  <si>
    <t>5NN31686Y7567922X</t>
  </si>
  <si>
    <t>6DC65881N5686114S</t>
  </si>
  <si>
    <t>13K68527330477118</t>
  </si>
  <si>
    <t>3L1712911A345720W</t>
  </si>
  <si>
    <t>7N757911XS713534F</t>
  </si>
  <si>
    <t>01V89108FP037654K</t>
  </si>
  <si>
    <t>2BN867659A223414U</t>
  </si>
  <si>
    <t>46T31774PM932205H</t>
  </si>
  <si>
    <t>09C53376H9140134V</t>
  </si>
  <si>
    <t>16X82919KK3249921</t>
  </si>
  <si>
    <t>0NG6490255302383B</t>
  </si>
  <si>
    <t>3CT88088HG0611228</t>
  </si>
  <si>
    <t>2FB30819249307939</t>
  </si>
  <si>
    <t>ECC-LM-8</t>
  </si>
  <si>
    <t>5K588954UU672122K</t>
  </si>
  <si>
    <t>2HW05744DS605083A</t>
  </si>
  <si>
    <t>11/13/2017</t>
  </si>
  <si>
    <t>WIRE TRANS SVC CHARGE - SEQUENCE: 171113086836 SRF# 2017111300022162 TRN#171113086836 RFB# WILKES UNIV</t>
  </si>
  <si>
    <t>11/30/2017</t>
  </si>
  <si>
    <t>ECC-LM-9</t>
  </si>
  <si>
    <t>1KL13037NV223150J</t>
  </si>
  <si>
    <t>3K922584A23805231</t>
  </si>
  <si>
    <t>WIRE TRANS SVC CHARGE - SEQUENCE: 171215017417 SRF# F61214274064000 TRN#171215017417 RFB#</t>
  </si>
  <si>
    <t>12/31/2017</t>
  </si>
  <si>
    <t>ECC-LM-10</t>
  </si>
  <si>
    <t>deposit</t>
  </si>
  <si>
    <t>fees</t>
  </si>
  <si>
    <t>01/01/2018</t>
  </si>
  <si>
    <t>954503129K047723U</t>
  </si>
  <si>
    <t>billing@paypal.com</t>
  </si>
  <si>
    <t>Account Fees</t>
  </si>
  <si>
    <t>1MP25932EG4313847</t>
  </si>
  <si>
    <t>3S286995MH531683P</t>
  </si>
  <si>
    <t>5S73320365785281N</t>
  </si>
  <si>
    <t>1DJ41231KB584164M</t>
  </si>
  <si>
    <t>43J888399M997374V</t>
  </si>
  <si>
    <t>1BL439187H859100A</t>
  </si>
  <si>
    <t>09J60783PF4103344</t>
  </si>
  <si>
    <t>0YW05490RF417491C</t>
  </si>
  <si>
    <t>2MU22840CB9809818</t>
  </si>
  <si>
    <t>19877544B3223384J</t>
  </si>
  <si>
    <t>14539023ET195510R</t>
  </si>
  <si>
    <t>26D95020Y1698990L</t>
  </si>
  <si>
    <t>2BA06880UX7322714</t>
  </si>
  <si>
    <t>6WE51427T3448290U</t>
  </si>
  <si>
    <t>5GU42264JW092353L</t>
  </si>
  <si>
    <t>3K836428EY5639103</t>
  </si>
  <si>
    <t>7AR98536WR5303549</t>
  </si>
  <si>
    <t>4XY25675CM808753E</t>
  </si>
  <si>
    <t>9P3202858C319160G</t>
  </si>
  <si>
    <t>7JJ78033CV592150A</t>
  </si>
  <si>
    <t>33976249JT410270N</t>
  </si>
  <si>
    <t>03X81771JB165014T</t>
  </si>
  <si>
    <t>37T63739AU958714R</t>
  </si>
  <si>
    <t>11E58181JJ0928940</t>
  </si>
  <si>
    <t>6AW504894T063411G</t>
  </si>
  <si>
    <t>5DF69264FJ1093048</t>
  </si>
  <si>
    <t>2AT642960C324680A</t>
  </si>
  <si>
    <t>7CJ59505VB886441R</t>
  </si>
  <si>
    <t>0AY203509L588972B</t>
  </si>
  <si>
    <t>7BE91100DG839153Y</t>
  </si>
  <si>
    <t>3RA11196D5169231K</t>
  </si>
  <si>
    <t>39R77444PV801515T</t>
  </si>
  <si>
    <t>6TU833463H294301L</t>
  </si>
  <si>
    <t>8NP581054U824401S</t>
  </si>
  <si>
    <t>1T382078BX220102B</t>
  </si>
  <si>
    <t>8U073533X30732255</t>
  </si>
  <si>
    <t>75H102762C204793F</t>
  </si>
  <si>
    <t>3A4288406D173834A</t>
  </si>
  <si>
    <t>6X868099ES0587814</t>
  </si>
  <si>
    <t>09P200191K777620M</t>
  </si>
  <si>
    <t>2ST93011A0367870H</t>
  </si>
  <si>
    <t>4MP83496UJ930004S</t>
  </si>
  <si>
    <t>7YE431280F045270E</t>
  </si>
  <si>
    <t>73G26741LU5210941</t>
  </si>
  <si>
    <t>3NY45158MC495945X</t>
  </si>
  <si>
    <t>7NG69358D9656473E</t>
  </si>
  <si>
    <t>2V992752GF6026908</t>
  </si>
  <si>
    <t>9XP78108C9447600H</t>
  </si>
  <si>
    <t>8WL84438DF5180426</t>
  </si>
  <si>
    <t>06Y38478L3282381T</t>
  </si>
  <si>
    <t>0B383520EA5004245</t>
  </si>
  <si>
    <t>2BH3907317453023N</t>
  </si>
  <si>
    <t>22G96060TL194211B</t>
  </si>
  <si>
    <t>08C0589551530962G</t>
  </si>
  <si>
    <t>9J529545K8113630S</t>
  </si>
  <si>
    <t>THOMAS CYRON</t>
  </si>
  <si>
    <t>EXCHANGE RATE</t>
  </si>
  <si>
    <t>8AP45373RD906754X</t>
  </si>
  <si>
    <t>12S600782B4018219</t>
  </si>
  <si>
    <t>8A7945832S1930053</t>
  </si>
  <si>
    <t>SVCCHRG</t>
  </si>
  <si>
    <t>11102 Wells Fargo - Sm Bus MM</t>
  </si>
  <si>
    <t>4MY97137DR674445M</t>
  </si>
  <si>
    <t>ECC-LM18-1</t>
  </si>
  <si>
    <t>CC bankcard fee</t>
  </si>
  <si>
    <t>1D1787547B2771151</t>
  </si>
  <si>
    <t>07208105DC6916509</t>
  </si>
  <si>
    <t>31N951776H145184R</t>
  </si>
  <si>
    <t>5UW65057F3566450Y</t>
  </si>
  <si>
    <t>15240258HP380720P</t>
  </si>
  <si>
    <t>8C255547TC1952728</t>
  </si>
  <si>
    <t>2AH58522MU574521P</t>
  </si>
  <si>
    <t>1U1605148G5557936</t>
  </si>
  <si>
    <t>1B90380149139502B</t>
  </si>
  <si>
    <t>1JW53968NV148540K</t>
  </si>
  <si>
    <t>91T06679K00860205</t>
  </si>
  <si>
    <t>27477812NR838481H</t>
  </si>
  <si>
    <t>20163474B8317483V</t>
  </si>
  <si>
    <t>99S498470V285312Y</t>
  </si>
  <si>
    <t>0TS781312D163330G</t>
  </si>
  <si>
    <t>30046634B4982570K</t>
  </si>
  <si>
    <t>3B17885342440742A</t>
  </si>
  <si>
    <t>2BV34459J8317434R</t>
  </si>
  <si>
    <t>5D8410927M7495115</t>
  </si>
  <si>
    <t>02/14/2018</t>
  </si>
  <si>
    <t>WIRE TRANS SVC CHARGE - SEQUENCE: 180214027935 SRF# F5S1802146149700 TRN#180214027935 RFB#</t>
  </si>
  <si>
    <t>43N10520U68551226</t>
  </si>
  <si>
    <t>0CA355292E4897625</t>
  </si>
  <si>
    <t>WIRE TRANS SVC CHARGE - SEQUENCE: 180220023567 SRF# F1S1802190453000 TRN#180220023567 RFB#</t>
  </si>
  <si>
    <t>WIRE TRANS SVC CHARGE - SEQUENCE: 180220031127 SRF# F60219012398000 TRN#180220031127 RFB#</t>
  </si>
  <si>
    <t>8H601073EJ471833J</t>
  </si>
  <si>
    <t>02/21/2018</t>
  </si>
  <si>
    <t>WIRE TRANS SVC CHARGE SEQUENCE: 180221050955 SRF# OW00000226558956 TRN#180221050955 RFB# OW00000226558956</t>
  </si>
  <si>
    <t>WIRE TRANS SVC CHARGE - SEQUENCE: 180221047425 SRF# OW00000226555582 TRN#180221047425 RFB# OW00000226555582</t>
  </si>
  <si>
    <t>02/22/2018</t>
  </si>
  <si>
    <t>WIRE TRANS SVC CHARGE - SEQUENCE: 180222112008 SRF# OW00000226933574 TRN#180222112008 RFB# OW00000226933574</t>
  </si>
  <si>
    <t>8CP1090388248604E</t>
  </si>
  <si>
    <t>WIRE TRANS SVC CHARGE - SEQUENCE: 180223015605 SRF# F60221115130000 TRN#180223015605 RFB#</t>
  </si>
  <si>
    <t>ECC-LM18-2</t>
  </si>
  <si>
    <t>related to wire from ICSB mexico</t>
  </si>
  <si>
    <t>6CR19736T3670711Y</t>
  </si>
  <si>
    <t>WIRE TRANS SVC CHARGE - SEQUENCE: 180305028899 SRF# F3S1803048417200 TRN#180305028899 RFB# FT18062762BT</t>
  </si>
  <si>
    <t>6CF66968EG677424L</t>
  </si>
  <si>
    <t>09A145339U563833G</t>
  </si>
  <si>
    <t>8175277916008981Y</t>
  </si>
  <si>
    <t>4CL031049S921123K</t>
  </si>
  <si>
    <t>3N601585K6519062E</t>
  </si>
  <si>
    <t>WIRE TRANS SVC CHARGE - SEQUENCE: 180321009514 SRF# F60321189215000 TRN#180321009514 RFB#</t>
  </si>
  <si>
    <t>6U162919YF153401H</t>
  </si>
  <si>
    <t>ECC-LM18-4</t>
  </si>
  <si>
    <t>bank account closed</t>
  </si>
  <si>
    <t>WIRE TRANSFER FEE</t>
  </si>
  <si>
    <t>ECC-LM18-7</t>
  </si>
  <si>
    <t>paypal fees</t>
  </si>
  <si>
    <t>ECC-LM18-5</t>
  </si>
  <si>
    <t>Adj. Japan balance</t>
  </si>
  <si>
    <t xml:space="preserve">      Total for 65003 Bank Fees</t>
  </si>
  <si>
    <t xml:space="preserve">      65005 Dues &amp; subscriptions</t>
  </si>
  <si>
    <t>VOC*PRWEB NEWS SVC PURCHASE 04/08 866-6406397 MD CARD 6245</t>
  </si>
  <si>
    <t>04/25/2017</t>
  </si>
  <si>
    <t>MAILCHIMP *MONTH PURCHASE 04/24 MAILCHIMP.COM GA CARD 2958</t>
  </si>
  <si>
    <t>04/28/2017</t>
  </si>
  <si>
    <t>VOC*PRWEB NEWS SVC PURCHASE 04/27 866-6406397 MD CARD 2958</t>
  </si>
  <si>
    <t>LOGMEIN*GOTOMEETIN RECURRING PAYMENT 05/16 855-837-1750 CA CARD 2958</t>
  </si>
  <si>
    <t>Square Inc SDV-VRFY 170518 T2009768061 International Council</t>
  </si>
  <si>
    <t>Intuit</t>
  </si>
  <si>
    <t>INTUIT *QB ONLINE RECURRING PAYMENT 05/20 800-286-6800 CA CARD 2958</t>
  </si>
  <si>
    <t>MAILCHIMP *MONTH PURCHASE 05/24 MAILCHIMP.COM GA CARD 2958</t>
  </si>
  <si>
    <t>LOGMEIN*GOTOMEETIN RECURRING PAYMENT 06/16 855-837-1750 CA CARD 2958</t>
  </si>
  <si>
    <t>MAILCHIMP *MONTH PURCHASE 06/24 MAILCHIMP.COM GA CARD 2958</t>
  </si>
  <si>
    <t>08/25/2017</t>
  </si>
  <si>
    <t>MAILCHIMP *MONTH PURCHASE 08/24 MAILCHIMP.COM GA CARD 2958</t>
  </si>
  <si>
    <t>SQ *SIGMA NU TAU E PURCHASE 09/07 gosq.com NY CARD 2958</t>
  </si>
  <si>
    <t>LOGMEIN*GOTOMEETIN RECURRING PAYMENT 09/16 855-837-1750 CA CARD 2958</t>
  </si>
  <si>
    <t>MAILCHIMP *MONTH PURCHASE 09/24 MAILCHIMP.COM GA CARD 2958</t>
  </si>
  <si>
    <t>LOGMEIN*GOTOMEETIN RECURRING PAYMENT 10/16 855-837-1750 CA CARD 2958</t>
  </si>
  <si>
    <t>10/25/2017</t>
  </si>
  <si>
    <t>MAILCHIMP *MONTH PURCHASE 10/24 MAILCHIMP.COM GA CARD 2958</t>
  </si>
  <si>
    <t>11/17/2017</t>
  </si>
  <si>
    <t>LOGMEIN*GOTOMEETIN RECURRING PAYMENT 11/16 855-837-1750 CA CARD 2958</t>
  </si>
  <si>
    <t>MAILCHIMP *MONTH PURCHASE 11/24 MAILCHIMP.COM GA CARD 2958</t>
  </si>
  <si>
    <t>LOGMEIN*GOTOMEETIN RECURRING PAYMENT 12/16 855-837-1750 CA CARD 2958</t>
  </si>
  <si>
    <t>MAILCHIMP *MONTH PURCHASE 12/24 MAILCHIMP.COM GA CARD 2958</t>
  </si>
  <si>
    <t>LOGMEIN*GOTOMEETIN RECURRING PAYMENT 01/16 855-837-1750 CA CARD 2958</t>
  </si>
  <si>
    <t>01/25/2018</t>
  </si>
  <si>
    <t>MAILCHIMP *MONTH PURCHASE 01/24 MAILCHIMP.COM GA CARD 2958</t>
  </si>
  <si>
    <t>LOGMEIN*GOTOMEETIN RECURRING PAYMENT 02/15 855-837-1750 CA CARD 2958</t>
  </si>
  <si>
    <t>02/26/2018</t>
  </si>
  <si>
    <t>MAILCHIMP *MONTH PURCHASE 02/23 MAILCHIMP.COM GA CARD 2958</t>
  </si>
  <si>
    <t>03/19/2018</t>
  </si>
  <si>
    <t>LOGMEIN*GOTOMEETIN RECURRING PAYMENT 03/15 855-837-1750 CA CARD 2958</t>
  </si>
  <si>
    <t>MAILCHIMP *MONTH PURCHASE 03/23 MAILCHIMP.COM GA CARD 2958</t>
  </si>
  <si>
    <t xml:space="preserve">      Total for 65005 Dues &amp; subscriptions</t>
  </si>
  <si>
    <t xml:space="preserve">      66000 ICSB Mini Conferences Exp.</t>
  </si>
  <si>
    <t>12/14/2017</t>
  </si>
  <si>
    <t>Purple Onion Catering</t>
  </si>
  <si>
    <t>GW oct conference - food</t>
  </si>
  <si>
    <t>Jordan Giacoma</t>
  </si>
  <si>
    <t>CHECK 1228</t>
  </si>
  <si>
    <t>(1/2) reimbursement for USASBE conference - HOTEL</t>
  </si>
  <si>
    <t>(1/2) reimbursement for USASBE conference - TRANSPORTATION</t>
  </si>
  <si>
    <t xml:space="preserve">      Total for 66000 ICSB Mini Conferences Exp.</t>
  </si>
  <si>
    <t xml:space="preserve">      68000 ICSB Global Certificate Expense</t>
  </si>
  <si>
    <t>PAYPAL *ALLENDSMEE PURCHASE 08/09 402-935-7733 CA CARD 2958</t>
  </si>
  <si>
    <t>STATE PLAZA HOTEL PURCHASE 10/23 WASHINGTON DC CARD 2958</t>
  </si>
  <si>
    <t>STATE PLAZA HOTEL PURCHASE 10/24 WASHINGTON DC CARD 2958</t>
  </si>
  <si>
    <t>STATE PLAZA HOTEL PURCHASE 10/25 WASHINGTON DC CARD 2958</t>
  </si>
  <si>
    <t>STATE PLAZA HOTEL PURCHASE 10/26 WASHINGTON DC CARD 2958</t>
  </si>
  <si>
    <t>refund PLAZA HOTEL</t>
  </si>
  <si>
    <t>refund from plaza hotel</t>
  </si>
  <si>
    <t>STATE PLAZA HOTEL PURCHASE 10/27 WASHINGTON DC CARD 2958</t>
  </si>
  <si>
    <t>All Ends Meet</t>
  </si>
  <si>
    <t>DEPOSITED OR CASHED CHECK - certificate record</t>
  </si>
  <si>
    <t>Scott Dolgov</t>
  </si>
  <si>
    <t>CHECK 1229 - play music</t>
  </si>
  <si>
    <t>11/09/2017</t>
  </si>
  <si>
    <t>Analia Lourdes Pastran</t>
  </si>
  <si>
    <t>CHECK 1226 - speaker</t>
  </si>
  <si>
    <t>Tony Mendes</t>
  </si>
  <si>
    <t>Reimb. ticket</t>
  </si>
  <si>
    <t>Survey online education platform - WT SEQ112008 CALLIDUS SOFTWARE INC. /BNF=Litmos LLC SRF# OW00000226933574 TRN#180222112008 RFB# OW00000226933574</t>
  </si>
  <si>
    <t>JP Morgan Chase transfer -  per ayman's conversation (UN event)</t>
  </si>
  <si>
    <t>03/23/2018</t>
  </si>
  <si>
    <t>STATE PLAZA HOTEL PURCHASE 03/21 WASHINGTON DC CARD 2958</t>
  </si>
  <si>
    <t>STATE PLAZA HOTEL PURCHASE 03/22 WASHINGTON DC CARD 2958</t>
  </si>
  <si>
    <t>DINNER LA PERLA OF WASHIN PURCHASE 03/24 WASHINGTON DC CARD 2958</t>
  </si>
  <si>
    <t>STATE PLAZA HOTEL PURCHASE 03/23 WASHINGTON DC CARD 2958</t>
  </si>
  <si>
    <t>STATE PLAZA HOTEL PURCHASE 03/26 WASHINGTON DC CARD 2958</t>
  </si>
  <si>
    <t xml:space="preserve">      Total for 68000 ICSB Global Certificate Expense</t>
  </si>
  <si>
    <t xml:space="preserve">      68100 ICSB Survey Expense</t>
  </si>
  <si>
    <t>HERRMANN INTERNATI PURCHASE 09/26 828-348-6367 NC CARD 2958</t>
  </si>
  <si>
    <t>HERRMANN INTERNATI PURCHASE 09/27 828-348-6367 NC CARD 2958</t>
  </si>
  <si>
    <t>HERRMANN INTERNATI PURCHASE 01/16 828-348-6367 NC CARD 2958</t>
  </si>
  <si>
    <t>HERRMANN INTERNATI PURCHASE 01/17 828-348-6367 NC CARD 2958</t>
  </si>
  <si>
    <t xml:space="preserve">      Total for 68100 ICSB Survey Expense</t>
  </si>
  <si>
    <t xml:space="preserve">      68800 ICSB World Congress Exp.</t>
  </si>
  <si>
    <t>UNITED 016860 PURCHASE 05/17 800-932-2732 TX CARD 2958</t>
  </si>
  <si>
    <t>UNITED 016234 PURCHASE 05/26 800-932-2732 TX CARD 2958</t>
  </si>
  <si>
    <t>BANCO CREDICOOP COO WT 170609-147019 /BNF=asociacion Civil Red Pymes SRF# 0066022160393922 TRN#170609147019 RFB#</t>
  </si>
  <si>
    <t>American Airlines</t>
  </si>
  <si>
    <t>AMERICAN AIR001213 PURCHASE 06/14 FORT WORTH TX CARD 2958</t>
  </si>
  <si>
    <t>HOTEL MADERO PURCHASE INTL 07/02 CAP.FEDERAL ARG CARD 2958</t>
  </si>
  <si>
    <t>GRAN CAFE TORTONI PURCHASE INTL 07/03 CAP.FEDERAL ARG CARD 2958</t>
  </si>
  <si>
    <t>RESTAURANTE CHARC PURCHASE INTL 07/02 COLONIA URY CARD 2958</t>
  </si>
  <si>
    <t>HOTEL MADERO PURCHASE INTL 07/03 CAP.FEDERAL ARG CARD 2958</t>
  </si>
  <si>
    <t>CITY HOTEL SA PURCHASE INTL 07/02 CAP.FEDERAL ARG CARD 2958</t>
  </si>
  <si>
    <t>CITY HOTEL SA PURCHASE INTL 07/01 CAP.FEDERAL ARG CARD 2958</t>
  </si>
  <si>
    <t>cashier check</t>
  </si>
  <si>
    <t>Martin Garcia Moitan</t>
  </si>
  <si>
    <t>WITHDRAWAL MADE IN A BRANCH/STORE (travel ticket)- reimb travel argentina</t>
  </si>
  <si>
    <t>ONLINE TRANSFER TO TARABISHY A REF #IB03KX866W WELLS FARGO AT WORK CHECKIN GRUNWALD AND VANIGLIO BOOKS -  Book Arts
Folder</t>
  </si>
  <si>
    <t>BANCO CREDICOOP COO WT 170712-126096 /BNF=ASOCIACION CIVIL RED PYMES SRF# 0066022193734405 TRN#170712126096 RFB#</t>
  </si>
  <si>
    <t>Aline Sara</t>
  </si>
  <si>
    <t>CHECK 1215 - reimb. ticket</t>
  </si>
  <si>
    <t>Geralyn Franklin</t>
  </si>
  <si>
    <t>CHECK 1212 - reimb. expenses</t>
  </si>
  <si>
    <t>Malaysia Convention Exhibition</t>
  </si>
  <si>
    <t>Travel expenses to Argentina from Apr17 to Jul17 (back up receipts)</t>
  </si>
  <si>
    <t>CHECK 1220 - reimb. expenses</t>
  </si>
  <si>
    <t>REIMB 2017 - Cesar Bandera - per ayman's coversation</t>
  </si>
  <si>
    <t>TRAVEL - ASIANA AIRL 988708 PURCHASE 03/18 BELLEVUE WA CARD 2958</t>
  </si>
  <si>
    <t>ICSB Reimb</t>
  </si>
  <si>
    <t xml:space="preserve">      Total for 68800 ICSB World Congress Exp.</t>
  </si>
  <si>
    <t xml:space="preserve">      69800 Special Projects</t>
  </si>
  <si>
    <t>District Commons</t>
  </si>
  <si>
    <t>DISTRICT COMMONS/B PURCHASE 04/05 Washington DC CARD 6245</t>
  </si>
  <si>
    <t>PAPERLESS POST RECURRING PAYMENT 05/02 187-760-5864 NY CARD 2958</t>
  </si>
  <si>
    <t>AMAZON MKTPLACE PM PURCHASE 05/03 AMZN.COM/BILL WA CARD 2958</t>
  </si>
  <si>
    <t>Dulce De Leche Bak PURCHASE 05/06 Guttenberg NJ CARD 2958</t>
  </si>
  <si>
    <t>67 WINE &amp; SPIRITS PURCHASE 05/05 NEW YORK NY CARD 2958</t>
  </si>
  <si>
    <t>MEGABUS.COM PURCHASE 05/08 WWW.MEGABUS.C NJ CARD 2958</t>
  </si>
  <si>
    <t>BESTBUS PURCHASE 05/08 WASHINGTON D. DC CARD 2958</t>
  </si>
  <si>
    <t>AMAZON MKTPLACE PM PURCHASE 05/09 AMZN.COM/BILL WA CARD 2958</t>
  </si>
  <si>
    <t>AMAZON MKTPLACE PM PURCHASE 05/10 AMZN.COM/BILL WA CARD 2958</t>
  </si>
  <si>
    <t>WITHDRAWAL MADE IN A BRANCH/STORE for United Nations Catering</t>
  </si>
  <si>
    <t>Karina Romero</t>
  </si>
  <si>
    <t>UN MSMEs Day</t>
  </si>
  <si>
    <t>Expedia</t>
  </si>
  <si>
    <t>EXPEDIA 7266690575 PURCHASE 05/17 EXPEDIA.COM WA CARD 2958</t>
  </si>
  <si>
    <t>John Simmons</t>
  </si>
  <si>
    <t>UN Transportation</t>
  </si>
  <si>
    <t>Anastacia Ebi</t>
  </si>
  <si>
    <t>UN MSMES</t>
  </si>
  <si>
    <t>Christopher Fitch</t>
  </si>
  <si>
    <t>Gyujin Shin</t>
  </si>
  <si>
    <t>WonSeok Han</t>
  </si>
  <si>
    <t>UN MSME</t>
  </si>
  <si>
    <t>Lorenzo Ricchi</t>
  </si>
  <si>
    <t>AMTRAK MOBIL143067 PURCHASE 05/23 WASHINGTON DC CARD 2958</t>
  </si>
  <si>
    <t>Tyler O'Connor</t>
  </si>
  <si>
    <t>WESTIN NY AT TIMES PURCHASE 05/26 212-9219575 NY CARD 2958</t>
  </si>
  <si>
    <t>AMTRAK MOBIL145060 PURCHASE 05/25 WASHINGTON DC CARD 2958</t>
  </si>
  <si>
    <t>Le Souk</t>
  </si>
  <si>
    <t>MSME UN Catering for Event.</t>
  </si>
  <si>
    <t>Vlada Lukina</t>
  </si>
  <si>
    <t>CHECK 1195</t>
  </si>
  <si>
    <t>TrendMobility LLC</t>
  </si>
  <si>
    <t>WT SEQ#47425 TREND MOBILITY LLC /BNF=TrendMobility LLC SRF# OW00000226555582 TRN#180221047425 RFB# OW00000226555582</t>
  </si>
  <si>
    <t xml:space="preserve">      Total for 69800 Special Projects</t>
  </si>
  <si>
    <t xml:space="preserve">      71000 Depreciation / Amortization Exp</t>
  </si>
  <si>
    <t>ECC-LM18-6</t>
  </si>
  <si>
    <t>Current year depr. exp 04/01/17-03/31/18</t>
  </si>
  <si>
    <t xml:space="preserve">      Total for 71000 Depreciation / Amortization Exp</t>
  </si>
  <si>
    <t xml:space="preserve">      Uncategorized Expense</t>
  </si>
  <si>
    <t>72S05743CG462035J</t>
  </si>
  <si>
    <t>5WW58286J0455452D</t>
  </si>
  <si>
    <t>liandoli@stevens.edu</t>
  </si>
  <si>
    <t>7TV18754WU2872243</t>
  </si>
  <si>
    <t>3XE28661J3289222K</t>
  </si>
  <si>
    <t>michelle@michelleviolin.com</t>
  </si>
  <si>
    <t>8281057449920973H</t>
  </si>
  <si>
    <t>paypal@getdropbox.com</t>
  </si>
  <si>
    <t>388618368E606022X</t>
  </si>
  <si>
    <t>paypal_usd@adobe.com</t>
  </si>
  <si>
    <t>9VM70295195690845</t>
  </si>
  <si>
    <t>7A5567515A444241J</t>
  </si>
  <si>
    <t>07/20/2017</t>
  </si>
  <si>
    <t>60118418T58935428</t>
  </si>
  <si>
    <t>07/23/2017</t>
  </si>
  <si>
    <t>1P10909811234143V</t>
  </si>
  <si>
    <t>39580194NB9552017</t>
  </si>
  <si>
    <t>600358307D1076212</t>
  </si>
  <si>
    <t>8K9679475N4480525</t>
  </si>
  <si>
    <t>9JP35068U3910512B</t>
  </si>
  <si>
    <t>1F8673467U795133W</t>
  </si>
  <si>
    <t>8JS11396184606019</t>
  </si>
  <si>
    <t>10/01/2017</t>
  </si>
  <si>
    <t>7E036655LN9463446</t>
  </si>
  <si>
    <t>5VY02080N1672815M</t>
  </si>
  <si>
    <t>0NY10320A4381891W</t>
  </si>
  <si>
    <t>MKH8@NJIT.EDU</t>
  </si>
  <si>
    <t>10/20/2017</t>
  </si>
  <si>
    <t>0AE93836K66370022</t>
  </si>
  <si>
    <t>4DK16981VE503005A</t>
  </si>
  <si>
    <t>62J72301RH284260K</t>
  </si>
  <si>
    <t>5BJ134058L511374B</t>
  </si>
  <si>
    <t>Authenticchallengecoins@gmail.com</t>
  </si>
  <si>
    <t>1ET94663X2058162G</t>
  </si>
  <si>
    <t>3PR67822M77479609</t>
  </si>
  <si>
    <t>11/11/2017</t>
  </si>
  <si>
    <t>1SF48080C2002323E</t>
  </si>
  <si>
    <t>9JB40785006015832</t>
  </si>
  <si>
    <t>4XF57570HP888163R</t>
  </si>
  <si>
    <t>bethdavidz@gmail.com</t>
  </si>
  <si>
    <t>3X0496454G3697723</t>
  </si>
  <si>
    <t>12/02/2017</t>
  </si>
  <si>
    <t>1AU778675G322471G</t>
  </si>
  <si>
    <t>20E48871HH609525M</t>
  </si>
  <si>
    <t>sazehren@gmail.com</t>
  </si>
  <si>
    <t>97550901FX4219431</t>
  </si>
  <si>
    <t>paypal@networksolutions.com</t>
  </si>
  <si>
    <t>12/25/2017</t>
  </si>
  <si>
    <t>2BP49992985850105</t>
  </si>
  <si>
    <t>7SB66350JH9267347</t>
  </si>
  <si>
    <t>3FV96389VF531562A</t>
  </si>
  <si>
    <t>02/25/2018</t>
  </si>
  <si>
    <t>9GY01264UX916254C</t>
  </si>
  <si>
    <t>36A579216N605621F</t>
  </si>
  <si>
    <t>03/08/2018</t>
  </si>
  <si>
    <t>5X604059X0411061P</t>
  </si>
  <si>
    <t>9TP58716MB325131F</t>
  </si>
  <si>
    <t>0JM44503M07864046</t>
  </si>
  <si>
    <t>mike@wsoriginals.com</t>
  </si>
  <si>
    <t>03/29/2018</t>
  </si>
  <si>
    <t>CHECK 1255</t>
  </si>
  <si>
    <t xml:space="preserve">      Total for Uncategorized Expense</t>
  </si>
  <si>
    <t xml:space="preserve">   Total for Expenses</t>
  </si>
  <si>
    <t>Other Income/Expense</t>
  </si>
  <si>
    <t xml:space="preserve">   Other Expense</t>
  </si>
  <si>
    <t xml:space="preserve">      Ayman's Reimb.</t>
  </si>
  <si>
    <t>ONLINE TRANSFER TO TARABISHY A REF #IB03QJHW9T WELLS FARGO AT WORK CHECKIN REIMBURSEMENTS FEBTOSEPT</t>
  </si>
  <si>
    <t>transfer from personal account to MM account</t>
  </si>
  <si>
    <t xml:space="preserve">      Total for Ayman's Reimb.</t>
  </si>
  <si>
    <t xml:space="preserve">   Total for Other Expense</t>
  </si>
  <si>
    <t>Net Other Income</t>
  </si>
  <si>
    <t>Monday, Jun 11, 2018 07:03:05 PM GMT-7 - Accrual Basis</t>
  </si>
  <si>
    <t>Journal</t>
  </si>
  <si>
    <t>Debit</t>
  </si>
  <si>
    <t>Credit</t>
  </si>
  <si>
    <t>13005 Prepaid Expenses</t>
  </si>
  <si>
    <t>60056 Administration Expense:Insurance</t>
  </si>
  <si>
    <t>41250 JSBM Royalties</t>
  </si>
  <si>
    <t>ECC-LM17-105R</t>
  </si>
  <si>
    <t>39000 Current Year Earnings</t>
  </si>
  <si>
    <t>Yes</t>
  </si>
  <si>
    <t>65003 Bank Fees</t>
  </si>
  <si>
    <t>Website Payment
ID: 5P8382862R9240829
YUTAE KIM
gbsinbo1@daum.net</t>
  </si>
  <si>
    <t>Website Payment
ID: 6BY30537A7682571N
city credit seoul
hrd@seoulshinbo.co.kr</t>
  </si>
  <si>
    <t>Website Payment
ID: 144583135R3892718
CREDIT GUARANTEE DAEJEON
repion@sinbo.or.kr</t>
  </si>
  <si>
    <t>Website Payment
ID: 34S798478C950493R
HYEONG CHON CHOI
jnsinbo@hanmail.net</t>
  </si>
  <si>
    <t>Website Payment
ID: 4J4097968G9217240
TEA UG KANG
magicmeet@hanmail.net</t>
  </si>
  <si>
    <t>Website Payment
ID: 9ER96386T6113121P
Hye-young SHIN
hyshin.koreg@gmail.com</t>
  </si>
  <si>
    <t>Website Payment
ID: 7VY17805W1993663S
Hye-young SHIN
hyshin.koreg@gmail.com</t>
  </si>
  <si>
    <t>Website Payment
ID: 98K28903FB123521J
Yong Moo Kim
jbcredit918@naver.com</t>
  </si>
  <si>
    <t>Website Payment
ID: 5SN65174JC733724L
JONGGWANG PARK
lovisfil@gmail.com</t>
  </si>
  <si>
    <t>Direct Credit Card Payment
ID: 1KX30996XJ1748220
Jessica Steinrücken
0F866874P68426549@dcc2.paypal.com</t>
  </si>
  <si>
    <t>Website Payment
ID: 1R737327LJ3112019
Aki Harima
aki.harima@yahoo.de</t>
  </si>
  <si>
    <t>Website Payment
ID: 1C034272D2850740N
Pierre Cleroux
pierre.cleroux@bdc.ca</t>
  </si>
  <si>
    <t>Website Payment
ID: 1RN75440X12409803
Boris Blumberg
b.blumberg@maastrichtuniversity.nl</t>
  </si>
  <si>
    <t>Website Payment
ID: 9FJ78271AD389400H
Anjula Gurtoo
anjula@mgmt.iisc.ernet.in</t>
  </si>
  <si>
    <t>Website Payment
ID: 6FB69724SP924830J
Veronica Fuentes
veronica.fuentes2@upr.edu</t>
  </si>
  <si>
    <t>Website Payment
ID: 2U261640CB553174Y
Rob Bongiovanni
rkbcpa@comcast.net</t>
  </si>
  <si>
    <t>Website Payment
ID: 85B619868N7268105
Rob Bongiovanni
rkbcpa@comcast.net</t>
  </si>
  <si>
    <t>Direct Credit Card Payment
ID: 7PF77458EB2642343
Dorcas Cudjoe
4DE81332DP191880P@dcc2.paypal.</t>
  </si>
  <si>
    <t>Website Payment
ID: 2PP611233N855203S
Sunwoo Kim
kimsw@stepi.re.kr</t>
  </si>
  <si>
    <t>Website Payment
ID: 55K18139BL751512B
Den Huan Hooi
adhhooi@ntu.edu.sg</t>
  </si>
  <si>
    <t>Direct Credit Card Payment
ID: 47A416856N547245D
Gao Xin
14U23140R85513443@dcc2.paypal.c</t>
  </si>
  <si>
    <t>Website Payment
ID: 73N671694F233071P
omar paganini
fmendez@ucu.edu.uy</t>
  </si>
  <si>
    <t>Website Payment
ID: 1N583718T5709103C
omar paganini
fmendez@ucu.edu.uy</t>
  </si>
  <si>
    <t>Website Payment
ID: 2X553743DN256420W
omar paganini
fmendez@ucu.edu.uy</t>
  </si>
  <si>
    <t>Website Payment
ID: 1GF24800902552440
Pierre Girgis
pierre.girgis@yahoo.com</t>
  </si>
  <si>
    <t>49700 Other Income</t>
  </si>
  <si>
    <t>64000 Web Site Expense</t>
  </si>
  <si>
    <t>41100 ICSB World Congress</t>
  </si>
  <si>
    <t>24000 Deferred Income</t>
  </si>
  <si>
    <t>68800 ICSB World Congress Exp.</t>
  </si>
  <si>
    <t>REIMB 2017 - Cesar Bandera</t>
  </si>
  <si>
    <t>missing invoice</t>
  </si>
  <si>
    <t>missing invoice refund</t>
  </si>
  <si>
    <t>68000 ICSB Global Certificate Expense</t>
  </si>
  <si>
    <t>41060 ICSB Global Certificate</t>
  </si>
  <si>
    <t>41101 MSME Day Fund</t>
  </si>
  <si>
    <t>49800 ICSB Special Projects</t>
  </si>
  <si>
    <t>41151 ICSB World Congress:Buenos Aires 2017</t>
  </si>
  <si>
    <t>Reclass- paypal transactions inv#1297 &amp; 1298</t>
  </si>
  <si>
    <t>14990 Undeposited Funds</t>
  </si>
  <si>
    <t>Reclass- paypal transactions inv#733</t>
  </si>
  <si>
    <t>41210 ICSB Membership</t>
  </si>
  <si>
    <t>41051 ICSB Mini Conferences</t>
  </si>
  <si>
    <t>41070 ICSB Surveys</t>
  </si>
  <si>
    <t>60054 Administration Expense:ICSB Professional Fees:Contractor &amp; Consultants</t>
  </si>
  <si>
    <t>63003 Marketing Expense:Marketing</t>
  </si>
  <si>
    <t>65005 Dues &amp; subscriptions</t>
  </si>
  <si>
    <t>60058 Administration Expense:Office Expense</t>
  </si>
  <si>
    <t>Uncategorized Expense</t>
  </si>
  <si>
    <t>Ayman's Reimb.</t>
  </si>
  <si>
    <t>11103 Wells Fargo - Free Bus Checking</t>
  </si>
  <si>
    <t>23000 Un-earned Income</t>
  </si>
  <si>
    <t>Clean up AR</t>
  </si>
  <si>
    <t>19000 Unbilled Revenue</t>
  </si>
  <si>
    <t>ECC5</t>
  </si>
  <si>
    <t>ECC5 Affiliate Payable</t>
  </si>
  <si>
    <t>60052 ICSB-GW Office</t>
  </si>
  <si>
    <t>Monday, Jun 11, 2018 07:01:36 PM GMT-7</t>
  </si>
  <si>
    <t>International Council for Small Business</t>
  </si>
  <si>
    <t/>
  </si>
  <si>
    <t>Scope</t>
  </si>
  <si>
    <t>$10,000 = TM</t>
  </si>
  <si>
    <t>Procedure:</t>
  </si>
  <si>
    <t>1. Prepare amortization schedules for JSBM purchase</t>
  </si>
  <si>
    <t>2. Recalculate amortized fixed asset for JSBM</t>
  </si>
  <si>
    <t>Impairment test:</t>
  </si>
  <si>
    <t>3. Checked for impairment</t>
  </si>
  <si>
    <t># of subscriptions</t>
  </si>
  <si>
    <t>ASSET - JSBM</t>
  </si>
  <si>
    <t># increase in subscriptions</t>
  </si>
  <si>
    <t>PF302.4</t>
  </si>
  <si>
    <t>% increase in subscriptions</t>
  </si>
  <si>
    <t>Asset</t>
  </si>
  <si>
    <t>Life (15 yrs)</t>
  </si>
  <si>
    <t>months</t>
  </si>
  <si>
    <t>Monthly exp</t>
  </si>
  <si>
    <t>Depreciation Expense for asset</t>
  </si>
  <si>
    <t>Accumulated</t>
  </si>
  <si>
    <t>7/1/05 - 3/31/06</t>
  </si>
  <si>
    <t>FY07</t>
  </si>
  <si>
    <t>FY08</t>
  </si>
  <si>
    <t>change in impairment rules</t>
  </si>
  <si>
    <t>FY09</t>
  </si>
  <si>
    <t>no amortization posted.</t>
  </si>
  <si>
    <t>FY10</t>
  </si>
  <si>
    <t>FY11</t>
  </si>
  <si>
    <t>FY12</t>
  </si>
  <si>
    <t>FY13</t>
  </si>
  <si>
    <t>FY14</t>
  </si>
  <si>
    <t>FY15</t>
  </si>
  <si>
    <t>FY16</t>
  </si>
  <si>
    <t>FY17</t>
  </si>
  <si>
    <t>FY18</t>
  </si>
  <si>
    <t>FY19</t>
  </si>
  <si>
    <t>FY20</t>
  </si>
  <si>
    <t>Laptop A/D</t>
  </si>
  <si>
    <t>4/1/20 - 6/30/20</t>
  </si>
  <si>
    <t>Conclusion:</t>
  </si>
  <si>
    <t>The intangible asset and the respective accumulated amortization appear reasonable stated at fiscal year end.</t>
  </si>
  <si>
    <t>There appears to be no impairment.</t>
  </si>
  <si>
    <t>Proposed Budget 2018-19</t>
  </si>
  <si>
    <t>49801 · ICSB Academy</t>
  </si>
  <si>
    <t xml:space="preserve"> </t>
  </si>
  <si>
    <t>49802 · ICSB Global Certificates</t>
  </si>
  <si>
    <t>49803 · ICSB Around the World (Italy)</t>
  </si>
  <si>
    <t>49804 · ICSB Around the World (GW)</t>
  </si>
  <si>
    <t>49805 · ICSB Around the World (Other)</t>
  </si>
  <si>
    <t>49700 · Other Income Surveys</t>
  </si>
  <si>
    <t>69801 · ICSB Academy</t>
  </si>
  <si>
    <t>69802 · ICSB Global Certificates</t>
  </si>
  <si>
    <t>69803 · ICSB Around the World (Italy)</t>
  </si>
  <si>
    <t>69804 · ICSB Around the World (GW)</t>
  </si>
  <si>
    <t>69805 · ICSB Around the World (Other)</t>
  </si>
  <si>
    <t>Actual Budget 
April 2018 - Jan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</si>
</sst>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 _€"/>
    <numFmt numFmtId="165" formatCode="&quot;$&quot;* #,##0.00\ _€"/>
    <numFmt numFmtId="166" formatCode="#,##0\ _€"/>
    <numFmt numFmtId="167" formatCode="#,##0.000000000000"/>
    <numFmt numFmtId="168" formatCode="#,##0.00;[Red]\-#,##0.00"/>
    <numFmt numFmtId="169" formatCode="_(&quot;$&quot;* #,##0_);_(&quot;$&quot;* \(#,##0\);_(&quot;$&quot;* &quot;-&quot;??_);_(@_)"/>
  </numFmts>
  <fonts count="42" x14ac:knownFonts="1">
    <font>
      <sz val="11"/>
      <color indexed="8"/>
      <name val="Calibri"/>
      <family val="2"/>
      <scheme val="minor"/>
    </font>
    <font>
      <sz val="11"/>
      <color theme="1"/>
      <name val="Calibri"/>
      <family val="2"/>
      <scheme val="minor"/>
    </font>
    <font>
      <b/>
      <sz val="9"/>
      <color indexed="8"/>
      <name val="Arial"/>
      <family val="2"/>
    </font>
    <font>
      <b/>
      <sz val="8"/>
      <color indexed="8"/>
      <name val="Arial"/>
      <family val="2"/>
    </font>
    <font>
      <sz val="8"/>
      <color indexed="8"/>
      <name val="Arial"/>
      <family val="2"/>
    </font>
    <font>
      <b/>
      <sz val="14"/>
      <color indexed="8"/>
      <name val="Arial"/>
      <family val="2"/>
    </font>
    <font>
      <b/>
      <sz val="10"/>
      <color indexed="8"/>
      <name val="Arial"/>
      <family val="2"/>
    </font>
    <font>
      <sz val="11"/>
      <color indexed="8"/>
      <name val="Calibri"/>
      <family val="2"/>
      <scheme val="minor"/>
    </font>
    <font>
      <sz val="10"/>
      <color indexed="8"/>
      <name val="Calibri"/>
      <family val="2"/>
      <scheme val="minor"/>
    </font>
    <font>
      <sz val="10"/>
      <color indexed="8"/>
      <name val="Arial"/>
      <family val="2"/>
    </font>
    <font>
      <b/>
      <sz val="8"/>
      <color indexed="8"/>
      <name val="Arial"/>
      <family val="2"/>
    </font>
    <font>
      <b/>
      <sz val="14"/>
      <color indexed="8"/>
      <name val="Arial"/>
      <family val="2"/>
    </font>
    <font>
      <b/>
      <sz val="10"/>
      <color indexed="8"/>
      <name val="Arial"/>
      <family val="2"/>
    </font>
    <font>
      <b/>
      <sz val="9"/>
      <color indexed="8"/>
      <name val="Arial"/>
      <family val="2"/>
    </font>
    <font>
      <sz val="8"/>
      <color indexed="8"/>
      <name val="Arial"/>
      <family val="2"/>
    </font>
    <font>
      <sz val="8"/>
      <color indexed="8"/>
      <name val="Calibri"/>
      <family val="2"/>
      <scheme val="minor"/>
    </font>
    <font>
      <b/>
      <sz val="8"/>
      <color indexed="8"/>
      <name val="Calibri"/>
      <family val="2"/>
      <scheme val="minor"/>
    </font>
    <font>
      <b/>
      <sz val="9"/>
      <color indexed="8"/>
      <name val="Arial"/>
      <family val="2"/>
    </font>
    <font>
      <sz val="8"/>
      <color indexed="8"/>
      <name val="Arial"/>
      <family val="2"/>
    </font>
    <font>
      <b/>
      <sz val="11"/>
      <color indexed="8"/>
      <name val="Calibri"/>
      <family val="2"/>
      <scheme val="minor"/>
    </font>
    <font>
      <sz val="10"/>
      <color rgb="FFFF0000"/>
      <name val="Calibri"/>
      <family val="2"/>
      <scheme val="minor"/>
    </font>
    <font>
      <sz val="10"/>
      <name val="Calibri"/>
      <family val="2"/>
      <scheme val="minor"/>
    </font>
    <font>
      <b/>
      <sz val="10"/>
      <color rgb="FF000000"/>
      <name val="Arial"/>
      <family val="2"/>
    </font>
    <font>
      <sz val="10"/>
      <color rgb="FF000000"/>
      <name val="Arial"/>
      <family val="2"/>
    </font>
    <font>
      <b/>
      <sz val="14"/>
      <name val="Arial"/>
      <family val="2"/>
    </font>
    <font>
      <sz val="11"/>
      <name val="Calibri"/>
      <family val="2"/>
      <scheme val="minor"/>
    </font>
    <font>
      <b/>
      <sz val="10"/>
      <name val="Arial"/>
      <family val="2"/>
    </font>
    <font>
      <sz val="8"/>
      <name val="Arial"/>
      <family val="2"/>
    </font>
    <font>
      <b/>
      <sz val="8"/>
      <name val="Arial"/>
      <family val="2"/>
    </font>
    <font>
      <b/>
      <sz val="9"/>
      <name val="Arial"/>
      <family val="2"/>
    </font>
    <font>
      <b/>
      <i/>
      <sz val="8"/>
      <color rgb="FF0070C0"/>
      <name val="Arial"/>
      <family val="2"/>
    </font>
    <font>
      <b/>
      <i/>
      <sz val="11"/>
      <color rgb="FF0070C0"/>
      <name val="Calibri"/>
      <family val="2"/>
      <scheme val="minor"/>
    </font>
    <font>
      <b/>
      <sz val="14"/>
      <color indexed="8"/>
      <name val="Arial"/>
      <family val="2"/>
    </font>
    <font>
      <b/>
      <sz val="10"/>
      <color indexed="8"/>
      <name val="Arial"/>
      <family val="2"/>
    </font>
    <font>
      <b/>
      <sz val="8"/>
      <color indexed="8"/>
      <name val="Arial"/>
      <family val="2"/>
    </font>
    <font>
      <sz val="11"/>
      <color theme="1"/>
      <name val="Cambria"/>
      <family val="2"/>
    </font>
    <font>
      <b/>
      <u/>
      <sz val="11"/>
      <color theme="1"/>
      <name val="Cambria"/>
      <family val="1"/>
    </font>
    <font>
      <b/>
      <sz val="11"/>
      <color rgb="FFFF0000"/>
      <name val="Cambria"/>
      <family val="1"/>
    </font>
    <font>
      <b/>
      <sz val="8"/>
      <color rgb="FF0000FF"/>
      <name val="Arial"/>
      <family val="2"/>
    </font>
    <font>
      <b/>
      <sz val="11"/>
      <color theme="1"/>
      <name val="Cambria"/>
      <family val="1"/>
    </font>
    <font>
      <sz val="8"/>
      <color rgb="FFFF0000"/>
      <name val="Arial"/>
      <family val="2"/>
    </font>
    <font>
      <b/>
      <sz val="8"/>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79998168889431442"/>
        <bgColor indexed="64"/>
      </patternFill>
    </fill>
  </fills>
  <borders count="12">
    <border>
      <left/>
      <right/>
      <top/>
      <bottom/>
      <diagonal/>
    </border>
    <border>
      <left/>
      <right/>
      <top/>
      <bottom style="thin">
        <color auto="1"/>
      </bottom>
      <diagonal/>
    </border>
    <border>
      <left/>
      <right/>
      <top style="thin">
        <color auto="1"/>
      </top>
      <bottom/>
      <diagonal/>
    </border>
    <border>
      <left/>
      <right/>
      <top style="thin">
        <color indexed="64"/>
      </top>
      <bottom style="double">
        <color indexed="64"/>
      </bottom>
      <diagonal/>
    </border>
    <border>
      <left/>
      <right/>
      <top style="thick">
        <color indexed="64"/>
      </top>
      <bottom style="thick">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double">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43" fontId="7" fillId="0" borderId="0" applyFont="0" applyFill="0" applyBorder="0" applyAlignment="0" applyProtection="0"/>
    <xf numFmtId="9" fontId="7" fillId="0" borderId="0" applyFont="0" applyFill="0" applyBorder="0" applyAlignment="0" applyProtection="0"/>
    <xf numFmtId="0" fontId="1"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cellStyleXfs>
  <cellXfs count="164">
    <xf numFmtId="0" fontId="0" fillId="0" borderId="0" xfId="0"/>
    <xf numFmtId="0" fontId="0" fillId="0" borderId="0" xfId="0" applyAlignment="1">
      <alignment wrapText="1"/>
    </xf>
    <xf numFmtId="0" fontId="2" fillId="0" borderId="1" xfId="0" applyFont="1" applyBorder="1" applyAlignment="1">
      <alignment horizontal="center" wrapText="1"/>
    </xf>
    <xf numFmtId="0" fontId="3" fillId="0" borderId="0" xfId="0" applyFont="1" applyAlignment="1">
      <alignment horizontal="left" wrapText="1"/>
    </xf>
    <xf numFmtId="164" fontId="4" fillId="0" borderId="0" xfId="0" applyNumberFormat="1" applyFont="1" applyAlignment="1">
      <alignment wrapText="1"/>
    </xf>
    <xf numFmtId="164" fontId="4" fillId="0" borderId="0" xfId="0" applyNumberFormat="1" applyFont="1" applyAlignment="1">
      <alignment horizontal="right" wrapText="1"/>
    </xf>
    <xf numFmtId="165" fontId="3" fillId="0" borderId="2" xfId="0" applyNumberFormat="1" applyFont="1" applyBorder="1" applyAlignment="1">
      <alignment horizontal="right" wrapText="1"/>
    </xf>
    <xf numFmtId="0" fontId="0" fillId="0" borderId="0" xfId="0"/>
    <xf numFmtId="0" fontId="8" fillId="0" borderId="0" xfId="0" applyFont="1"/>
    <xf numFmtId="43" fontId="9" fillId="0" borderId="0" xfId="1" applyFont="1" applyAlignment="1">
      <alignment horizontal="right" wrapText="1"/>
    </xf>
    <xf numFmtId="43" fontId="8" fillId="0" borderId="0" xfId="1" applyFont="1"/>
    <xf numFmtId="43" fontId="8" fillId="0" borderId="1" xfId="1" applyFont="1" applyBorder="1"/>
    <xf numFmtId="0" fontId="10" fillId="0" borderId="0" xfId="0" applyFont="1" applyAlignment="1">
      <alignment horizontal="left" wrapText="1"/>
    </xf>
    <xf numFmtId="0" fontId="13" fillId="0" borderId="1" xfId="0" applyFont="1" applyBorder="1" applyAlignment="1">
      <alignment horizontal="center" wrapText="1"/>
    </xf>
    <xf numFmtId="164" fontId="14" fillId="0" borderId="0" xfId="0" applyNumberFormat="1" applyFont="1" applyAlignment="1">
      <alignment wrapText="1"/>
    </xf>
    <xf numFmtId="164" fontId="14" fillId="0" borderId="0" xfId="0" applyNumberFormat="1" applyFont="1" applyAlignment="1">
      <alignment horizontal="right" wrapText="1"/>
    </xf>
    <xf numFmtId="165" fontId="10" fillId="0" borderId="2" xfId="0" applyNumberFormat="1" applyFont="1" applyBorder="1" applyAlignment="1">
      <alignment horizontal="right" wrapText="1"/>
    </xf>
    <xf numFmtId="0" fontId="0" fillId="3" borderId="0" xfId="0" applyFill="1"/>
    <xf numFmtId="0" fontId="15" fillId="0" borderId="0" xfId="0" applyFont="1"/>
    <xf numFmtId="0" fontId="13" fillId="3" borderId="1" xfId="0" applyFont="1" applyFill="1" applyBorder="1" applyAlignment="1">
      <alignment horizontal="center" wrapText="1"/>
    </xf>
    <xf numFmtId="0" fontId="14" fillId="0" borderId="0" xfId="0" applyFont="1" applyAlignment="1">
      <alignment horizontal="left" wrapText="1"/>
    </xf>
    <xf numFmtId="166" fontId="14" fillId="0" borderId="0" xfId="0" applyNumberFormat="1" applyFont="1" applyAlignment="1">
      <alignment horizontal="right" wrapText="1"/>
    </xf>
    <xf numFmtId="164" fontId="14" fillId="3" borderId="0" xfId="0" applyNumberFormat="1" applyFont="1" applyFill="1" applyAlignment="1">
      <alignment horizontal="right" wrapText="1"/>
    </xf>
    <xf numFmtId="14" fontId="14" fillId="0" borderId="0" xfId="0" applyNumberFormat="1" applyFont="1" applyAlignment="1">
      <alignment horizontal="left" wrapText="1"/>
    </xf>
    <xf numFmtId="165" fontId="10" fillId="3" borderId="2" xfId="0" applyNumberFormat="1" applyFont="1" applyFill="1" applyBorder="1" applyAlignment="1">
      <alignment horizontal="right" wrapText="1"/>
    </xf>
    <xf numFmtId="0" fontId="0" fillId="4" borderId="0" xfId="0" applyFill="1"/>
    <xf numFmtId="0" fontId="14" fillId="4" borderId="0" xfId="0" applyFont="1" applyFill="1" applyAlignment="1">
      <alignment horizontal="left" wrapText="1"/>
    </xf>
    <xf numFmtId="164" fontId="14" fillId="4" borderId="0" xfId="0" applyNumberFormat="1" applyFont="1" applyFill="1" applyAlignment="1">
      <alignment horizontal="right" wrapText="1"/>
    </xf>
    <xf numFmtId="166" fontId="14" fillId="4" borderId="0" xfId="0" applyNumberFormat="1" applyFont="1" applyFill="1" applyAlignment="1">
      <alignment horizontal="right" wrapText="1"/>
    </xf>
    <xf numFmtId="164" fontId="14" fillId="2" borderId="0" xfId="0" applyNumberFormat="1" applyFont="1" applyFill="1" applyAlignment="1">
      <alignment horizontal="right" wrapText="1"/>
    </xf>
    <xf numFmtId="44" fontId="0" fillId="0" borderId="0" xfId="0" applyNumberFormat="1"/>
    <xf numFmtId="165" fontId="0" fillId="0" borderId="0" xfId="0" applyNumberFormat="1"/>
    <xf numFmtId="0" fontId="0" fillId="0" borderId="0" xfId="0"/>
    <xf numFmtId="0" fontId="0" fillId="0" borderId="0" xfId="0"/>
    <xf numFmtId="0" fontId="17" fillId="0" borderId="1" xfId="0" applyFont="1" applyBorder="1" applyAlignment="1">
      <alignment horizontal="center" wrapText="1"/>
    </xf>
    <xf numFmtId="0" fontId="18" fillId="0" borderId="0" xfId="0" applyFont="1" applyAlignment="1">
      <alignment horizontal="left" wrapText="1"/>
    </xf>
    <xf numFmtId="164" fontId="18" fillId="0" borderId="0" xfId="0" applyNumberFormat="1" applyFont="1" applyAlignment="1">
      <alignment horizontal="right" wrapText="1"/>
    </xf>
    <xf numFmtId="0" fontId="17" fillId="0" borderId="0" xfId="0" applyFont="1" applyFill="1" applyBorder="1" applyAlignment="1">
      <alignment horizontal="center" wrapText="1"/>
    </xf>
    <xf numFmtId="164" fontId="0" fillId="0" borderId="0" xfId="0" applyNumberFormat="1"/>
    <xf numFmtId="164" fontId="19" fillId="0" borderId="3" xfId="0" applyNumberFormat="1" applyFont="1" applyBorder="1"/>
    <xf numFmtId="0" fontId="8" fillId="0" borderId="0" xfId="0" pivotButton="1" applyFont="1"/>
    <xf numFmtId="43" fontId="8" fillId="0" borderId="0" xfId="1" pivotButton="1" applyFont="1"/>
    <xf numFmtId="0" fontId="8" fillId="0" borderId="0" xfId="0" applyFont="1" applyAlignment="1">
      <alignment horizontal="left"/>
    </xf>
    <xf numFmtId="0" fontId="3" fillId="0" borderId="0" xfId="0" applyFont="1" applyAlignment="1">
      <alignment horizontal="left" wrapText="1" indent="4"/>
    </xf>
    <xf numFmtId="167" fontId="0" fillId="0" borderId="0" xfId="0" applyNumberFormat="1"/>
    <xf numFmtId="0" fontId="19" fillId="5" borderId="3" xfId="0" applyFont="1" applyFill="1" applyBorder="1"/>
    <xf numFmtId="164" fontId="4" fillId="5" borderId="0" xfId="0" applyNumberFormat="1" applyFont="1" applyFill="1" applyAlignment="1">
      <alignment horizontal="right" wrapText="1"/>
    </xf>
    <xf numFmtId="43" fontId="8" fillId="5" borderId="0" xfId="1" applyFont="1" applyFill="1"/>
    <xf numFmtId="43" fontId="8" fillId="0" borderId="0" xfId="0" applyNumberFormat="1" applyFont="1"/>
    <xf numFmtId="0" fontId="8" fillId="5" borderId="0" xfId="0" applyFont="1" applyFill="1" applyAlignment="1">
      <alignment horizontal="left"/>
    </xf>
    <xf numFmtId="43" fontId="20" fillId="5" borderId="0" xfId="1" applyFont="1" applyFill="1"/>
    <xf numFmtId="43" fontId="21" fillId="5" borderId="0" xfId="1" applyFont="1" applyFill="1"/>
    <xf numFmtId="43" fontId="21" fillId="2" borderId="0" xfId="1" applyFont="1" applyFill="1"/>
    <xf numFmtId="43" fontId="8" fillId="5" borderId="0" xfId="0" applyNumberFormat="1" applyFont="1" applyFill="1"/>
    <xf numFmtId="0" fontId="8" fillId="5" borderId="0" xfId="0" applyFont="1" applyFill="1"/>
    <xf numFmtId="0" fontId="0" fillId="0" borderId="0" xfId="0" quotePrefix="1"/>
    <xf numFmtId="0" fontId="4" fillId="0" borderId="0" xfId="0" applyFont="1" applyAlignment="1">
      <alignment horizontal="left" wrapText="1"/>
    </xf>
    <xf numFmtId="164" fontId="4" fillId="0" borderId="0" xfId="0" quotePrefix="1" applyNumberFormat="1" applyFont="1" applyAlignment="1">
      <alignment horizontal="right" wrapText="1"/>
    </xf>
    <xf numFmtId="0" fontId="4" fillId="0" borderId="0" xfId="0" quotePrefix="1" applyFont="1" applyAlignment="1">
      <alignment horizontal="left" wrapText="1"/>
    </xf>
    <xf numFmtId="0" fontId="0" fillId="0" borderId="0" xfId="0"/>
    <xf numFmtId="49" fontId="22" fillId="0" borderId="0" xfId="3" applyNumberFormat="1" applyFont="1"/>
    <xf numFmtId="49" fontId="22" fillId="0" borderId="0" xfId="3" applyNumberFormat="1" applyFont="1" applyAlignment="1">
      <alignment horizontal="center"/>
    </xf>
    <xf numFmtId="0" fontId="1" fillId="0" borderId="0" xfId="3"/>
    <xf numFmtId="49" fontId="22" fillId="2" borderId="4" xfId="3" applyNumberFormat="1" applyFont="1" applyFill="1" applyBorder="1" applyAlignment="1">
      <alignment horizontal="center" wrapText="1"/>
    </xf>
    <xf numFmtId="0" fontId="1" fillId="0" borderId="0" xfId="3" applyAlignment="1">
      <alignment horizontal="center"/>
    </xf>
    <xf numFmtId="168" fontId="23" fillId="2" borderId="0" xfId="3" applyNumberFormat="1" applyFont="1" applyFill="1"/>
    <xf numFmtId="168" fontId="23" fillId="2" borderId="0" xfId="3" applyNumberFormat="1" applyFont="1" applyFill="1" applyBorder="1"/>
    <xf numFmtId="168" fontId="23" fillId="2" borderId="5" xfId="3" applyNumberFormat="1" applyFont="1" applyFill="1" applyBorder="1"/>
    <xf numFmtId="168" fontId="23" fillId="2" borderId="6" xfId="3" applyNumberFormat="1" applyFont="1" applyFill="1" applyBorder="1"/>
    <xf numFmtId="168" fontId="23" fillId="2" borderId="7" xfId="3" applyNumberFormat="1" applyFont="1" applyFill="1" applyBorder="1"/>
    <xf numFmtId="168" fontId="22" fillId="2" borderId="8" xfId="3" applyNumberFormat="1" applyFont="1" applyFill="1" applyBorder="1"/>
    <xf numFmtId="0" fontId="22" fillId="0" borderId="0" xfId="3" applyNumberFormat="1" applyFont="1"/>
    <xf numFmtId="43" fontId="23" fillId="6" borderId="0" xfId="1" applyFont="1" applyFill="1" applyAlignment="1">
      <alignment horizontal="center"/>
    </xf>
    <xf numFmtId="43" fontId="23" fillId="6" borderId="0" xfId="1" applyFont="1" applyFill="1" applyBorder="1" applyAlignment="1">
      <alignment horizontal="center"/>
    </xf>
    <xf numFmtId="43" fontId="23" fillId="6" borderId="5" xfId="1" applyFont="1" applyFill="1" applyBorder="1" applyAlignment="1">
      <alignment horizontal="center"/>
    </xf>
    <xf numFmtId="43" fontId="23" fillId="6" borderId="6" xfId="1" applyFont="1" applyFill="1" applyBorder="1" applyAlignment="1">
      <alignment horizontal="center"/>
    </xf>
    <xf numFmtId="43" fontId="23" fillId="6" borderId="7" xfId="1" applyFont="1" applyFill="1" applyBorder="1" applyAlignment="1">
      <alignment horizontal="center"/>
    </xf>
    <xf numFmtId="43" fontId="22" fillId="6" borderId="8" xfId="1" applyFont="1" applyFill="1" applyBorder="1" applyAlignment="1">
      <alignment horizontal="center"/>
    </xf>
    <xf numFmtId="43" fontId="0" fillId="0" borderId="0" xfId="1" applyFont="1"/>
    <xf numFmtId="0" fontId="0" fillId="0" borderId="0" xfId="0" applyFill="1"/>
    <xf numFmtId="43" fontId="0" fillId="0" borderId="2" xfId="1" applyFont="1" applyBorder="1"/>
    <xf numFmtId="9" fontId="0" fillId="0" borderId="0" xfId="2" applyFont="1"/>
    <xf numFmtId="0" fontId="25" fillId="0" borderId="0" xfId="0" applyFont="1"/>
    <xf numFmtId="0" fontId="25" fillId="7" borderId="0" xfId="0" applyFont="1" applyFill="1"/>
    <xf numFmtId="0" fontId="27" fillId="0" borderId="0" xfId="0" applyFont="1"/>
    <xf numFmtId="10" fontId="28" fillId="7" borderId="0" xfId="2" applyNumberFormat="1" applyFont="1" applyFill="1"/>
    <xf numFmtId="9" fontId="28" fillId="0" borderId="1" xfId="2" applyFont="1" applyBorder="1" applyAlignment="1">
      <alignment horizontal="center" wrapText="1"/>
    </xf>
    <xf numFmtId="0" fontId="25" fillId="0" borderId="0" xfId="0" applyFont="1" applyAlignment="1">
      <alignment wrapText="1"/>
    </xf>
    <xf numFmtId="0" fontId="29" fillId="0" borderId="1" xfId="0" applyFont="1" applyBorder="1" applyAlignment="1">
      <alignment horizontal="center" wrapText="1"/>
    </xf>
    <xf numFmtId="0" fontId="29" fillId="7" borderId="1" xfId="0" applyFont="1" applyFill="1" applyBorder="1" applyAlignment="1">
      <alignment horizontal="center" wrapText="1"/>
    </xf>
    <xf numFmtId="0" fontId="28" fillId="0" borderId="0" xfId="0" applyFont="1" applyAlignment="1">
      <alignment horizontal="left" wrapText="1"/>
    </xf>
    <xf numFmtId="164" fontId="27" fillId="0" borderId="0" xfId="0" applyNumberFormat="1" applyFont="1" applyAlignment="1">
      <alignment wrapText="1"/>
    </xf>
    <xf numFmtId="164" fontId="27" fillId="7" borderId="0" xfId="0" applyNumberFormat="1" applyFont="1" applyFill="1" applyAlignment="1">
      <alignment wrapText="1"/>
    </xf>
    <xf numFmtId="164" fontId="27" fillId="0" borderId="0" xfId="0" applyNumberFormat="1" applyFont="1" applyAlignment="1">
      <alignment horizontal="right" wrapText="1"/>
    </xf>
    <xf numFmtId="164" fontId="27" fillId="7" borderId="0" xfId="0" applyNumberFormat="1" applyFont="1" applyFill="1" applyAlignment="1">
      <alignment horizontal="right" wrapText="1"/>
    </xf>
    <xf numFmtId="165" fontId="28" fillId="0" borderId="2" xfId="0" applyNumberFormat="1" applyFont="1" applyBorder="1" applyAlignment="1">
      <alignment horizontal="right" wrapText="1"/>
    </xf>
    <xf numFmtId="165" fontId="28" fillId="7" borderId="2" xfId="0" applyNumberFormat="1" applyFont="1" applyFill="1" applyBorder="1" applyAlignment="1">
      <alignment horizontal="right" wrapText="1"/>
    </xf>
    <xf numFmtId="10" fontId="27" fillId="7" borderId="0" xfId="2" applyNumberFormat="1" applyFont="1" applyFill="1" applyAlignment="1">
      <alignment wrapText="1"/>
    </xf>
    <xf numFmtId="0" fontId="30" fillId="0" borderId="0" xfId="0" applyFont="1" applyAlignment="1">
      <alignment horizontal="right" wrapText="1"/>
    </xf>
    <xf numFmtId="164" fontId="30" fillId="0" borderId="0" xfId="0" applyNumberFormat="1" applyFont="1" applyAlignment="1">
      <alignment horizontal="right" wrapText="1"/>
    </xf>
    <xf numFmtId="164" fontId="30" fillId="0" borderId="0" xfId="0" applyNumberFormat="1" applyFont="1" applyFill="1" applyAlignment="1">
      <alignment horizontal="right" wrapText="1"/>
    </xf>
    <xf numFmtId="164" fontId="30" fillId="7" borderId="0" xfId="0" applyNumberFormat="1" applyFont="1" applyFill="1" applyAlignment="1">
      <alignment horizontal="right" wrapText="1"/>
    </xf>
    <xf numFmtId="0" fontId="31" fillId="0" borderId="0" xfId="0" applyFont="1"/>
    <xf numFmtId="0" fontId="3" fillId="0" borderId="0" xfId="0" applyFont="1" applyAlignment="1">
      <alignment horizontal="left" wrapText="1" indent="3"/>
    </xf>
    <xf numFmtId="0" fontId="34" fillId="0" borderId="0" xfId="0" applyFont="1" applyAlignment="1">
      <alignment horizontal="left" wrapText="1"/>
    </xf>
    <xf numFmtId="0" fontId="18" fillId="0" borderId="0" xfId="0" quotePrefix="1" applyFont="1" applyAlignment="1">
      <alignment horizontal="left" wrapText="1"/>
    </xf>
    <xf numFmtId="165" fontId="34" fillId="0" borderId="2" xfId="0" applyNumberFormat="1" applyFont="1" applyBorder="1" applyAlignment="1">
      <alignment horizontal="right" wrapText="1"/>
    </xf>
    <xf numFmtId="0" fontId="18" fillId="0" borderId="0" xfId="0" applyFont="1" applyAlignment="1">
      <alignment horizontal="right" wrapText="1"/>
    </xf>
    <xf numFmtId="0" fontId="0" fillId="0" borderId="0" xfId="0"/>
    <xf numFmtId="0" fontId="35" fillId="0" borderId="0" xfId="4"/>
    <xf numFmtId="43" fontId="35" fillId="0" borderId="0" xfId="5" applyFont="1"/>
    <xf numFmtId="14" fontId="35" fillId="0" borderId="0" xfId="4" applyNumberFormat="1" applyAlignment="1">
      <alignment horizontal="left"/>
    </xf>
    <xf numFmtId="169" fontId="35" fillId="0" borderId="0" xfId="6" applyNumberFormat="1" applyFont="1"/>
    <xf numFmtId="43" fontId="35" fillId="0" borderId="0" xfId="4" applyNumberFormat="1"/>
    <xf numFmtId="0" fontId="35" fillId="0" borderId="1" xfId="4" applyBorder="1"/>
    <xf numFmtId="43" fontId="35" fillId="2" borderId="0" xfId="4" applyNumberFormat="1" applyFill="1"/>
    <xf numFmtId="43" fontId="35" fillId="0" borderId="9" xfId="5" applyFont="1" applyBorder="1"/>
    <xf numFmtId="0" fontId="36" fillId="0" borderId="0" xfId="4" applyFont="1"/>
    <xf numFmtId="0" fontId="35" fillId="2" borderId="0" xfId="4" applyFill="1"/>
    <xf numFmtId="43" fontId="35" fillId="2" borderId="0" xfId="5" applyFont="1" applyFill="1"/>
    <xf numFmtId="43" fontId="35" fillId="0" borderId="0" xfId="5" applyFont="1" applyBorder="1"/>
    <xf numFmtId="0" fontId="38" fillId="0" borderId="0" xfId="4" quotePrefix="1" applyNumberFormat="1" applyFont="1"/>
    <xf numFmtId="14" fontId="37" fillId="0" borderId="0" xfId="4" applyNumberFormat="1" applyFont="1" applyBorder="1" applyAlignment="1">
      <alignment horizontal="center"/>
    </xf>
    <xf numFmtId="0" fontId="35" fillId="0" borderId="0" xfId="4" applyBorder="1"/>
    <xf numFmtId="14" fontId="36" fillId="0" borderId="0" xfId="4" applyNumberFormat="1" applyFont="1" applyAlignment="1"/>
    <xf numFmtId="0" fontId="35" fillId="0" borderId="0" xfId="4" applyFill="1"/>
    <xf numFmtId="43" fontId="35" fillId="0" borderId="0" xfId="5" applyFont="1" applyFill="1"/>
    <xf numFmtId="43" fontId="35" fillId="0" borderId="0" xfId="4" applyNumberFormat="1" applyFill="1"/>
    <xf numFmtId="43" fontId="35" fillId="0" borderId="0" xfId="4" applyNumberFormat="1" applyAlignment="1">
      <alignment horizontal="left"/>
    </xf>
    <xf numFmtId="14" fontId="36" fillId="0" borderId="0" xfId="4" applyNumberFormat="1" applyFont="1" applyAlignment="1">
      <alignment horizontal="left"/>
    </xf>
    <xf numFmtId="0" fontId="35" fillId="0" borderId="0" xfId="4" applyAlignment="1">
      <alignment horizontal="right"/>
    </xf>
    <xf numFmtId="0" fontId="35" fillId="0" borderId="2" xfId="4" applyBorder="1"/>
    <xf numFmtId="9" fontId="35" fillId="0" borderId="0" xfId="7" applyFont="1"/>
    <xf numFmtId="0" fontId="39" fillId="0" borderId="0" xfId="4" applyFont="1" applyFill="1"/>
    <xf numFmtId="44" fontId="35" fillId="0" borderId="0" xfId="4" applyNumberFormat="1"/>
    <xf numFmtId="164" fontId="40" fillId="0" borderId="0" xfId="0" applyNumberFormat="1" applyFont="1" applyAlignment="1">
      <alignment horizontal="right" wrapText="1"/>
    </xf>
    <xf numFmtId="0" fontId="28" fillId="0" borderId="0" xfId="0" applyFont="1" applyFill="1" applyAlignment="1">
      <alignment horizontal="left" wrapText="1"/>
    </xf>
    <xf numFmtId="164" fontId="27" fillId="0" borderId="0" xfId="0" applyNumberFormat="1" applyFont="1" applyFill="1" applyAlignment="1">
      <alignment horizontal="right" wrapText="1"/>
    </xf>
    <xf numFmtId="165" fontId="28" fillId="0" borderId="2" xfId="0" applyNumberFormat="1" applyFont="1" applyFill="1" applyBorder="1" applyAlignment="1">
      <alignment horizontal="right" wrapText="1"/>
    </xf>
    <xf numFmtId="164" fontId="27" fillId="0" borderId="0" xfId="0" applyNumberFormat="1" applyFont="1" applyFill="1" applyAlignment="1">
      <alignment wrapText="1"/>
    </xf>
    <xf numFmtId="164" fontId="40" fillId="0" borderId="0" xfId="0" applyNumberFormat="1" applyFont="1" applyFill="1" applyAlignment="1">
      <alignment horizontal="right" wrapText="1"/>
    </xf>
    <xf numFmtId="0" fontId="41" fillId="0" borderId="0" xfId="0" applyFont="1" applyFill="1" applyAlignment="1">
      <alignment horizontal="left" wrapText="1"/>
    </xf>
    <xf numFmtId="0" fontId="41" fillId="0" borderId="0" xfId="0" applyFont="1" applyAlignment="1">
      <alignment horizontal="left" wrapText="1"/>
    </xf>
    <xf numFmtId="49" fontId="22" fillId="8" borderId="0" xfId="3" applyNumberFormat="1" applyFont="1" applyFill="1"/>
    <xf numFmtId="49" fontId="22" fillId="9" borderId="0" xfId="3" applyNumberFormat="1" applyFont="1" applyFill="1"/>
    <xf numFmtId="43" fontId="22" fillId="6" borderId="4" xfId="1" applyFont="1" applyFill="1" applyBorder="1" applyAlignment="1">
      <alignment horizontal="center" vertical="center" wrapText="1"/>
    </xf>
    <xf numFmtId="0" fontId="5" fillId="0" borderId="0" xfId="0" applyFont="1" applyAlignment="1">
      <alignment horizontal="center"/>
    </xf>
    <xf numFmtId="0" fontId="0" fillId="0" borderId="0" xfId="0"/>
    <xf numFmtId="0" fontId="6" fillId="0" borderId="0" xfId="0" applyFont="1" applyAlignment="1">
      <alignment horizontal="center"/>
    </xf>
    <xf numFmtId="0" fontId="4" fillId="0" borderId="0" xfId="0" applyFont="1" applyAlignment="1">
      <alignment horizontal="center"/>
    </xf>
    <xf numFmtId="0" fontId="24" fillId="0" borderId="0" xfId="0" applyFont="1" applyAlignment="1">
      <alignment horizontal="center"/>
    </xf>
    <xf numFmtId="0" fontId="25" fillId="0" borderId="0" xfId="0" applyFont="1"/>
    <xf numFmtId="0" fontId="26" fillId="0" borderId="0" xfId="0" applyFont="1" applyAlignment="1">
      <alignment horizontal="center"/>
    </xf>
    <xf numFmtId="0" fontId="28" fillId="7" borderId="1" xfId="0" applyFont="1" applyFill="1" applyBorder="1" applyAlignment="1">
      <alignment horizontal="center"/>
    </xf>
    <xf numFmtId="0" fontId="32" fillId="0" borderId="0" xfId="0" applyFont="1" applyAlignment="1">
      <alignment horizontal="center"/>
    </xf>
    <xf numFmtId="0" fontId="33" fillId="0" borderId="0" xfId="0" applyFont="1" applyAlignment="1">
      <alignment horizontal="center"/>
    </xf>
    <xf numFmtId="0" fontId="18"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14" fillId="0" borderId="0" xfId="0" applyFont="1" applyAlignment="1">
      <alignment horizontal="center"/>
    </xf>
    <xf numFmtId="14" fontId="37" fillId="0" borderId="10" xfId="4" applyNumberFormat="1" applyFont="1" applyBorder="1" applyAlignment="1">
      <alignment horizontal="center"/>
    </xf>
    <xf numFmtId="14" fontId="37" fillId="0" borderId="5" xfId="4" applyNumberFormat="1" applyFont="1" applyBorder="1" applyAlignment="1">
      <alignment horizontal="center"/>
    </xf>
    <xf numFmtId="14" fontId="37" fillId="0" borderId="11" xfId="4" applyNumberFormat="1" applyFont="1" applyBorder="1" applyAlignment="1">
      <alignment horizontal="center"/>
    </xf>
    <xf numFmtId="14" fontId="16" fillId="3" borderId="0" xfId="0" applyNumberFormat="1" applyFont="1" applyFill="1" applyAlignment="1">
      <alignment horizontal="center"/>
    </xf>
  </cellXfs>
  <cellStyles count="8">
    <cellStyle name="Comma" xfId="1" builtinId="3"/>
    <cellStyle name="Comma 2" xfId="5" xr:uid="{00000000-0005-0000-0000-000001000000}"/>
    <cellStyle name="Currency 2" xfId="6" xr:uid="{00000000-0005-0000-0000-000003000000}"/>
    <cellStyle name="Normal" xfId="0" builtinId="0"/>
    <cellStyle name="Normal 2" xfId="3" xr:uid="{00000000-0005-0000-0000-000006000000}"/>
    <cellStyle name="Normal 3" xfId="4" xr:uid="{00000000-0005-0000-0000-000007000000}"/>
    <cellStyle name="Percent" xfId="2" builtinId="5"/>
    <cellStyle name="Percent 2" xfId="7" xr:uid="{00000000-0005-0000-0000-000009000000}"/>
  </cellStyles>
  <dxfs count="31">
    <dxf>
      <fill>
        <patternFill>
          <bgColor rgb="FFFFFF00"/>
        </patternFill>
      </fill>
    </dxf>
    <dxf>
      <fill>
        <patternFill>
          <bgColor rgb="FF92D050"/>
        </patternFill>
      </fill>
    </dxf>
    <dxf>
      <fill>
        <patternFill>
          <bgColor rgb="FF92D050"/>
        </patternFill>
      </fill>
    </dxf>
    <dxf>
      <fill>
        <patternFill>
          <bgColor rgb="FF92D050"/>
        </patternFill>
      </fill>
    </dxf>
    <dxf>
      <fill>
        <patternFill patternType="solid">
          <bgColor rgb="FF92D050"/>
        </patternFill>
      </fill>
    </dxf>
    <dxf>
      <fill>
        <patternFill patternType="solid">
          <bgColor rgb="FF92D050"/>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color auto="1"/>
      </font>
    </dxf>
    <dxf>
      <font>
        <color rgb="FFFF000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50800</xdr:colOff>
      <xdr:row>1</xdr:row>
      <xdr:rowOff>38100</xdr:rowOff>
    </xdr:to>
    <xdr:sp macro="" textlink="">
      <xdr:nvSpPr>
        <xdr:cNvPr id="4097" name="FILTER" hidden="1">
          <a:extLst>
            <a:ext uri="{63B3BB69-23CF-44E3-9099-C40C66FF867C}">
              <a14:compatExt xmlns:a14="http://schemas.microsoft.com/office/drawing/2010/main"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4</xdr:col>
      <xdr:colOff>50800</xdr:colOff>
      <xdr:row>1</xdr:row>
      <xdr:rowOff>38100</xdr:rowOff>
    </xdr:to>
    <xdr:sp macro="" textlink="">
      <xdr:nvSpPr>
        <xdr:cNvPr id="4098" name="HEADER" hidden="1">
          <a:extLst>
            <a:ext uri="{63B3BB69-23CF-44E3-9099-C40C66FF867C}">
              <a14:compatExt xmlns:a14="http://schemas.microsoft.com/office/drawing/2010/main"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4</xdr:col>
      <xdr:colOff>50800</xdr:colOff>
      <xdr:row>1</xdr:row>
      <xdr:rowOff>38100</xdr:rowOff>
    </xdr:to>
    <xdr:pic>
      <xdr:nvPicPr>
        <xdr:cNvPr id="2" name="FILTER" hidden="1">
          <a:extLst>
            <a:ext uri="{FF2B5EF4-FFF2-40B4-BE49-F238E27FC236}">
              <a16:creationId xmlns:a16="http://schemas.microsoft.com/office/drawing/2014/main" id="{0ABDB6AB-55DB-134B-9C88-79F0E3241872}"/>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65200" cy="2413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4</xdr:col>
      <xdr:colOff>50800</xdr:colOff>
      <xdr:row>1</xdr:row>
      <xdr:rowOff>38100</xdr:rowOff>
    </xdr:to>
    <xdr:pic>
      <xdr:nvPicPr>
        <xdr:cNvPr id="3" name="HEADER" hidden="1">
          <a:extLst>
            <a:ext uri="{FF2B5EF4-FFF2-40B4-BE49-F238E27FC236}">
              <a16:creationId xmlns:a16="http://schemas.microsoft.com/office/drawing/2014/main" id="{6F68E6D6-2868-2944-93E6-2EAAE0BFF638}"/>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965200" cy="2413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8</xdr:col>
      <xdr:colOff>219809</xdr:colOff>
      <xdr:row>37</xdr:row>
      <xdr:rowOff>37159</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0" y="9525"/>
          <a:ext cx="5096609" cy="7076134"/>
        </a:xfrm>
        <a:prstGeom prst="rect">
          <a:avLst/>
        </a:prstGeom>
      </xdr:spPr>
    </xdr:pic>
    <xdr:clientData/>
  </xdr:twoCellAnchor>
  <xdr:twoCellAnchor editAs="oneCell">
    <xdr:from>
      <xdr:col>9</xdr:col>
      <xdr:colOff>0</xdr:colOff>
      <xdr:row>9</xdr:row>
      <xdr:rowOff>0</xdr:rowOff>
    </xdr:from>
    <xdr:to>
      <xdr:col>23</xdr:col>
      <xdr:colOff>513148</xdr:colOff>
      <xdr:row>23</xdr:row>
      <xdr:rowOff>66333</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stretch>
          <a:fillRect/>
        </a:stretch>
      </xdr:blipFill>
      <xdr:spPr>
        <a:xfrm>
          <a:off x="5486400" y="1714500"/>
          <a:ext cx="9619048" cy="2733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56533</xdr:colOff>
      <xdr:row>39</xdr:row>
      <xdr:rowOff>141928</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4933333" cy="75714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15</xdr:col>
      <xdr:colOff>484571</xdr:colOff>
      <xdr:row>26</xdr:row>
      <xdr:rowOff>47024</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190500"/>
          <a:ext cx="9628571" cy="480952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Z:/ICSB/ICSB%20-%20Uncategorized%20Income%2004.01.18-03.31.18.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orena Mihill" refreshedDate="43262.630156828702" createdVersion="6" refreshedVersion="6" minRefreshableVersion="3" recordCount="58" xr:uid="{00000000-000A-0000-FFFF-FFFF00000000}">
  <cacheSource type="worksheet">
    <worksheetSource ref="A1:J59" sheet="Income after 03.31"/>
  </cacheSource>
  <cacheFields count="10">
    <cacheField name="Date" numFmtId="0">
      <sharedItems/>
    </cacheField>
    <cacheField name="Transaction Type" numFmtId="0">
      <sharedItems/>
    </cacheField>
    <cacheField name="Num" numFmtId="0">
      <sharedItems containsSemiMixedTypes="0" containsString="0" containsNumber="1" containsInteger="1" minValue="1437" maxValue="1580"/>
    </cacheField>
    <cacheField name="Adj" numFmtId="0">
      <sharedItems/>
    </cacheField>
    <cacheField name="Name" numFmtId="0">
      <sharedItems/>
    </cacheField>
    <cacheField name="Memo/Description" numFmtId="0">
      <sharedItems count="38">
        <s v="Waive fees  due to disaster areas declared by the Federal Emergency Management Agency."/>
        <s v="Chapter fees billed for FY 2018-19 &lt;April 2018 - March 2019&gt;"/>
        <s v="Discount for ICSB award - Red Pymes Annual Meeting (Uruguay)."/>
        <s v="Affiliate Fees Billed for FY 2017-18 (Apr 2017 - Mar 2018)"/>
        <s v="Affiliate Fees Billed for Quarter 1 FY 2018-19 (Apr 2018 - Jun 2018)"/>
        <s v="Affiliate Fees Billed for Quarter 4 FY 2017-18 (Jan 2018 - Mar 2018)"/>
        <s v="Affiliate Fees Billed for 4th Quarter FY 2017-18 (Jan 2018 - Mar 2018)"/>
        <s v="Affiliate Fees Billed for 1st Qtr. FY 2018-2019 (Apr 2018 - Jun 2018)"/>
        <s v="Chapter Fees Billed for FY 2018-19 (Apr 2018 - Mar 2019)"/>
        <s v="Affiliate Fees Billed for FY 2018-19 (April 2018 - March 2019)"/>
        <s v="Affiliate Fees Billed for 1Q FY 2018-19 (Apr 2018 - Jun 2018)"/>
        <s v="Affiliate Fees Billed for FY 2018-19 (Apr 2018 - Mar 2019)"/>
        <s v="Affiliate Fees Billed for FY2017-18 (Apr 2017 - Mar 2018)"/>
        <s v="Affiliates Fees billed for 4th Qtr. 2017-18 (Jan 2018 -  Mar 2018)"/>
        <s v="Affiliates Fees billed for 1st Qtr. 2018-19 (Apr 2018 - Jun 2018)"/>
        <s v="Affiliate Fees Billed for 1Q 2018-19 (April 2018 - June 2018)"/>
        <s v="Affiliate Fees Billed for 1Q 2018-19 (Apr 2018 - Jun 2018)"/>
        <s v="Affiliate Fees Billed for Q4 2017-18 (Jan 2018 - Mar 2018)"/>
        <s v="Affiliate Fees Billed for 1Q 2018/2019 (April 2018 - June 2018)"/>
        <s v="Affiliate Fees Billed for Q3 2017-18 (Oct 2017 - Dec 2017)"/>
        <s v="Affiliate Fees Billed for Q1 2018-19 (April 2018 - June 2018)"/>
        <s v="Affiliate Fees Billed for 2011-12 Q2"/>
        <s v="Member"/>
        <s v="Student"/>
        <s v="JSBM Online subscriptions ($5 per volume per member for online only; $15 for print; $20 for both)"/>
        <s v="JSBM Online subscriptions ($5 per volume per member for online only; $15_x000a_for print; $20 for both)"/>
        <s v="JSBM POSTAGE - Waived due to Online"/>
        <s v="Services: Participation of UNRaf in Global Certificate in Innovation and Creativity"/>
        <s v="ICSBGlobal Certificate in Social Entrepreneurship to be held in New York May 9-12"/>
        <s v="Professor Dr Joerg Freiling for the ICSB Conference in Taiwan."/>
        <s v="Doctoral Student Registration"/>
        <s v="ICSB World Congress Registration for Dr. Aki Harima"/>
        <s v="JSBM Online subscriptions ($5 per volume per member for online only; $15 for print; $20 for both) - QUARTER ONE"/>
        <s v="JSBM Online subscriptions ($5 per volume per member for online; $15 for print and $20 for both)."/>
        <s v="JSBM - Annual Subsrciption_x000a_JSBM Online subscriptions ($5 per volume per member for online only; $15 for print; $20 for both)"/>
        <s v="Support for the ICSB Forum on May 10 and 12th as agreed between Mr. Brian and Dr. Winslow Sargeant."/>
        <s v="The ICSB MSMEs Forum at the United Nations - Humane Entrepreneurship Award for 2018."/>
        <s v="ICSB Global Certificate for Dr. Khalid Al-Abdulqader - Dean, College of Business &amp; Economics - Qatar University"/>
      </sharedItems>
    </cacheField>
    <cacheField name="Account" numFmtId="0">
      <sharedItems count="4">
        <s v="41000 Affilate Fees Revenue"/>
        <s v="41050 IO Affiliate Revenue"/>
        <s v="41200 JSBM Revenue"/>
        <s v="Services"/>
      </sharedItems>
    </cacheField>
    <cacheField name="Split" numFmtId="0">
      <sharedItems/>
    </cacheField>
    <cacheField name="Amount" numFmtId="164">
      <sharedItems containsSemiMixedTypes="0" containsString="0" containsNumber="1" minValue="-1800" maxValue="20000"/>
    </cacheField>
    <cacheField name="note" numFmtId="0">
      <sharedItems containsBlank="1" count="2">
        <m/>
        <s v="x"/>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orena Mihill" refreshedDate="43262.535211226852" createdVersion="6" refreshedVersion="6" minRefreshableVersion="3" recordCount="501" xr:uid="{00000000-000A-0000-FFFF-FFFF01000000}">
  <cacheSource type="worksheet">
    <worksheetSource ref="A5:L506" sheet="Transaction Report" r:id="rId2"/>
  </cacheSource>
  <cacheFields count="12">
    <cacheField name="Month" numFmtId="0">
      <sharedItems containsBlank="1" count="12">
        <m/>
        <s v="May17"/>
        <s v="JUN17"/>
        <s v="JUL17"/>
        <s v="AUG17"/>
        <s v="SEP17"/>
        <s v="OCT17"/>
        <s v="NOV17"/>
        <s v="DEC17"/>
        <s v="JAN18"/>
        <s v="FEB18"/>
        <s v="MAR18"/>
      </sharedItems>
    </cacheField>
    <cacheField name="Date" numFmtId="0">
      <sharedItems containsBlank="1"/>
    </cacheField>
    <cacheField name="Transaction Type" numFmtId="0">
      <sharedItems containsBlank="1"/>
    </cacheField>
    <cacheField name="Num" numFmtId="0">
      <sharedItems containsString="0" containsBlank="1" containsNumber="1" containsInteger="1" minValue="916" maxValue="1431"/>
    </cacheField>
    <cacheField name="Adj" numFmtId="0">
      <sharedItems containsBlank="1"/>
    </cacheField>
    <cacheField name="Name" numFmtId="0">
      <sharedItems containsBlank="1"/>
    </cacheField>
    <cacheField name="Memo/Description" numFmtId="0">
      <sharedItems containsBlank="1" containsMixedTypes="1" containsNumber="1" containsInteger="1" minValue="19" maxValue="19"/>
    </cacheField>
    <cacheField name="Account" numFmtId="0">
      <sharedItems containsBlank="1"/>
    </cacheField>
    <cacheField name="Split" numFmtId="0">
      <sharedItems containsBlank="1"/>
    </cacheField>
    <cacheField name="Amount" numFmtId="0">
      <sharedItems containsString="0" containsBlank="1" containsNumber="1" minValue="-500" maxValue="5000"/>
    </cacheField>
    <cacheField name="Balance" numFmtId="0">
      <sharedItems containsString="0" containsBlank="1" containsNumber="1" minValue="500" maxValue="128296.75"/>
    </cacheField>
    <cacheField name="Code" numFmtId="0">
      <sharedItems containsBlank="1" count="9">
        <m/>
        <s v="41100"/>
        <s v="41070"/>
        <s v="inv#733"/>
        <s v="41060"/>
        <s v="41051"/>
        <s v="inv#1298"/>
        <s v="inv#1297"/>
        <s v="41200"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8">
  <r>
    <s v="04/30/2018"/>
    <s v="Invoice"/>
    <n v="1488"/>
    <s v="No"/>
    <s v="Puerto Rico and the Caribbean"/>
    <x v="0"/>
    <x v="0"/>
    <s v="11600 Accounts Receivable"/>
    <n v="-1800"/>
    <x v="0"/>
  </r>
  <r>
    <s v="04/30/2018"/>
    <s v="Invoice"/>
    <n v="1496"/>
    <s v="No"/>
    <s v="RUAEE (Russia)"/>
    <x v="1"/>
    <x v="0"/>
    <s v="11600 Accounts Receivable"/>
    <n v="975"/>
    <x v="0"/>
  </r>
  <r>
    <s v="04/30/2018"/>
    <s v="Invoice"/>
    <n v="1473"/>
    <s v="No"/>
    <s v="Argentina"/>
    <x v="2"/>
    <x v="0"/>
    <s v="11600 Accounts Receivable"/>
    <n v="-500"/>
    <x v="0"/>
  </r>
  <r>
    <s v="04/30/2018"/>
    <s v="Invoice"/>
    <n v="1494"/>
    <s v="No"/>
    <s v="China-Mainland"/>
    <x v="3"/>
    <x v="0"/>
    <s v="11600 Accounts Receivable"/>
    <n v="7237.5"/>
    <x v="1"/>
  </r>
  <r>
    <s v="04/30/2018"/>
    <s v="Invoice"/>
    <n v="1493"/>
    <s v="No"/>
    <s v="USASBE"/>
    <x v="4"/>
    <x v="0"/>
    <s v="11600 Accounts Receivable"/>
    <n v="4162.5"/>
    <x v="0"/>
  </r>
  <r>
    <s v="04/30/2018"/>
    <s v="Invoice"/>
    <n v="1492"/>
    <s v="No"/>
    <s v="USASBE"/>
    <x v="5"/>
    <x v="0"/>
    <s v="11600 Accounts Receivable"/>
    <n v="4162.5"/>
    <x v="1"/>
  </r>
  <r>
    <s v="04/30/2018"/>
    <s v="Invoice"/>
    <n v="1476"/>
    <s v="No"/>
    <s v="ECSB"/>
    <x v="6"/>
    <x v="0"/>
    <s v="11600 Accounts Receivable"/>
    <n v="2581.25"/>
    <x v="1"/>
  </r>
  <r>
    <s v="04/30/2018"/>
    <s v="Invoice"/>
    <n v="1477"/>
    <s v="No"/>
    <s v="ECSB"/>
    <x v="7"/>
    <x v="0"/>
    <s v="11600 Accounts Receivable"/>
    <n v="2581.25"/>
    <x v="0"/>
  </r>
  <r>
    <s v="04/30/2018"/>
    <s v="Invoice"/>
    <n v="1480"/>
    <s v="No"/>
    <s v="ICSB Indonesia"/>
    <x v="8"/>
    <x v="0"/>
    <s v="11600 Accounts Receivable"/>
    <n v="2145"/>
    <x v="0"/>
  </r>
  <r>
    <s v="04/30/2018"/>
    <s v="Invoice"/>
    <n v="1481"/>
    <s v="No"/>
    <s v="Japan"/>
    <x v="9"/>
    <x v="0"/>
    <s v="11600 Accounts Receivable"/>
    <n v="2050"/>
    <x v="0"/>
  </r>
  <r>
    <s v="04/30/2018"/>
    <s v="Invoice"/>
    <n v="1495"/>
    <s v="No"/>
    <s v="China-Mainland"/>
    <x v="10"/>
    <x v="0"/>
    <s v="11600 Accounts Receivable"/>
    <n v="1809.38"/>
    <x v="0"/>
  </r>
  <r>
    <s v="04/30/2018"/>
    <s v="Invoice"/>
    <n v="1487"/>
    <s v="No"/>
    <s v="Puerto Rico and the Caribbean"/>
    <x v="3"/>
    <x v="0"/>
    <s v="11600 Accounts Receivable"/>
    <n v="1500"/>
    <x v="1"/>
  </r>
  <r>
    <s v="04/30/2018"/>
    <s v="Invoice"/>
    <n v="1488"/>
    <s v="No"/>
    <s v="Puerto Rico and the Caribbean"/>
    <x v="11"/>
    <x v="0"/>
    <s v="11600 Accounts Receivable"/>
    <n v="1500"/>
    <x v="0"/>
  </r>
  <r>
    <s v="04/30/2018"/>
    <s v="Invoice"/>
    <n v="1485"/>
    <s v="No"/>
    <s v="ICSB Mexico"/>
    <x v="12"/>
    <x v="0"/>
    <s v="11600 Accounts Receivable"/>
    <n v="1250"/>
    <x v="1"/>
  </r>
  <r>
    <s v="04/30/2018"/>
    <s v="Invoice"/>
    <n v="1487"/>
    <s v="No"/>
    <s v="Puerto Rico and the Caribbean"/>
    <x v="0"/>
    <x v="0"/>
    <s v="11600 Accounts Receivable"/>
    <n v="-1800"/>
    <x v="0"/>
  </r>
  <r>
    <s v="04/30/2018"/>
    <s v="Invoice"/>
    <n v="1497"/>
    <s v="No"/>
    <s v="ICSB Bangladesh"/>
    <x v="8"/>
    <x v="0"/>
    <s v="11600 Accounts Receivable"/>
    <n v="975"/>
    <x v="0"/>
  </r>
  <r>
    <s v="04/30/2018"/>
    <s v="Invoice"/>
    <n v="1478"/>
    <s v="No"/>
    <s v="Korea"/>
    <x v="13"/>
    <x v="0"/>
    <s v="11600 Accounts Receivable"/>
    <n v="968.75"/>
    <x v="1"/>
  </r>
  <r>
    <s v="04/30/2018"/>
    <s v="Invoice"/>
    <n v="1479"/>
    <s v="No"/>
    <s v="Korea"/>
    <x v="14"/>
    <x v="0"/>
    <s v="11600 Accounts Receivable"/>
    <n v="968.75"/>
    <x v="0"/>
  </r>
  <r>
    <s v="04/30/2018"/>
    <s v="Invoice"/>
    <n v="1475"/>
    <s v="No"/>
    <s v="CCSBE"/>
    <x v="15"/>
    <x v="0"/>
    <s v="11600 Accounts Receivable"/>
    <n v="731.25"/>
    <x v="0"/>
  </r>
  <r>
    <s v="04/30/2018"/>
    <s v="Invoice"/>
    <n v="1484"/>
    <s v="No"/>
    <s v="MCSBE"/>
    <x v="16"/>
    <x v="0"/>
    <s v="11600 Accounts Receivable"/>
    <n v="625"/>
    <x v="0"/>
  </r>
  <r>
    <s v="04/30/2018"/>
    <s v="Invoice"/>
    <n v="1483"/>
    <s v="No"/>
    <s v="MCSBE"/>
    <x v="17"/>
    <x v="0"/>
    <s v="11600 Accounts Receivable"/>
    <n v="625"/>
    <x v="1"/>
  </r>
  <r>
    <s v="04/30/2018"/>
    <s v="Invoice"/>
    <n v="1489"/>
    <s v="No"/>
    <s v="SEAANZ"/>
    <x v="3"/>
    <x v="0"/>
    <s v="11600 Accounts Receivable"/>
    <n v="575"/>
    <x v="1"/>
  </r>
  <r>
    <s v="04/30/2018"/>
    <s v="Invoice"/>
    <n v="1473"/>
    <s v="No"/>
    <s v="Argentina"/>
    <x v="18"/>
    <x v="0"/>
    <s v="11600 Accounts Receivable"/>
    <n v="450"/>
    <x v="0"/>
  </r>
  <r>
    <s v="04/30/2018"/>
    <s v="Invoice"/>
    <n v="1482"/>
    <s v="No"/>
    <s v="MCSBE"/>
    <x v="19"/>
    <x v="0"/>
    <s v="11600 Accounts Receivable"/>
    <n v="325"/>
    <x v="1"/>
  </r>
  <r>
    <s v="04/30/2018"/>
    <s v="Invoice"/>
    <n v="1491"/>
    <s v="No"/>
    <s v="Taiwan"/>
    <x v="20"/>
    <x v="0"/>
    <s v="11600 Accounts Receivable"/>
    <n v="325"/>
    <x v="0"/>
  </r>
  <r>
    <s v="04/30/2018"/>
    <s v="Invoice"/>
    <n v="1486"/>
    <s v="No"/>
    <s v="ICSB Mexico"/>
    <x v="16"/>
    <x v="0"/>
    <s v="11600 Accounts Receivable"/>
    <n v="312.5"/>
    <x v="0"/>
  </r>
  <r>
    <s v="04/30/2018"/>
    <s v="Invoice"/>
    <n v="1490"/>
    <s v="No"/>
    <s v="SEAANZ"/>
    <x v="16"/>
    <x v="0"/>
    <s v="11600 Accounts Receivable"/>
    <n v="143.75"/>
    <x v="0"/>
  </r>
  <r>
    <s v="05/21/2018"/>
    <s v="Invoice"/>
    <n v="1559"/>
    <s v="No"/>
    <s v="ECSB"/>
    <x v="21"/>
    <x v="0"/>
    <s v="11600 Accounts Receivable"/>
    <n v="2125"/>
    <x v="1"/>
  </r>
  <r>
    <s v="05/21/2018"/>
    <s v="Invoice"/>
    <n v="1559"/>
    <s v="No"/>
    <s v="ECSB"/>
    <x v="22"/>
    <x v="1"/>
    <s v="11600 Accounts Receivable"/>
    <n v="-65"/>
    <x v="1"/>
  </r>
  <r>
    <s v="05/21/2018"/>
    <s v="Invoice"/>
    <n v="1559"/>
    <s v="No"/>
    <s v="ECSB"/>
    <x v="23"/>
    <x v="1"/>
    <s v="11600 Accounts Receivable"/>
    <n v="-45"/>
    <x v="1"/>
  </r>
  <r>
    <s v="04/30/2018"/>
    <s v="Invoice"/>
    <n v="1488"/>
    <s v="No"/>
    <s v="Puerto Rico and the Caribbean"/>
    <x v="24"/>
    <x v="2"/>
    <s v="11600 Accounts Receivable"/>
    <n v="300"/>
    <x v="0"/>
  </r>
  <r>
    <s v="04/30/2018"/>
    <s v="Invoice"/>
    <n v="1485"/>
    <s v="No"/>
    <s v="ICSB Mexico"/>
    <x v="24"/>
    <x v="2"/>
    <s v="11600 Accounts Receivable"/>
    <n v="250"/>
    <x v="1"/>
  </r>
  <r>
    <s v="04/30/2018"/>
    <s v="Invoice"/>
    <n v="1489"/>
    <s v="No"/>
    <s v="SEAANZ"/>
    <x v="24"/>
    <x v="2"/>
    <s v="11600 Accounts Receivable"/>
    <n v="115"/>
    <x v="1"/>
  </r>
  <r>
    <s v="04/30/2018"/>
    <s v="Invoice"/>
    <n v="1486"/>
    <s v="No"/>
    <s v="ICSB Mexico"/>
    <x v="24"/>
    <x v="2"/>
    <s v="11600 Accounts Receivable"/>
    <n v="62.5"/>
    <x v="0"/>
  </r>
  <r>
    <s v="04/30/2018"/>
    <s v="Invoice"/>
    <n v="1490"/>
    <s v="No"/>
    <s v="SEAANZ"/>
    <x v="24"/>
    <x v="2"/>
    <s v="11600 Accounts Receivable"/>
    <n v="28.75"/>
    <x v="0"/>
  </r>
  <r>
    <s v="04/30/2018"/>
    <s v="Invoice"/>
    <n v="1494"/>
    <s v="No"/>
    <s v="China-Mainland"/>
    <x v="24"/>
    <x v="2"/>
    <s v="11600 Accounts Receivable"/>
    <n v="2895"/>
    <x v="1"/>
  </r>
  <r>
    <s v="04/30/2018"/>
    <s v="Invoice"/>
    <n v="1495"/>
    <s v="No"/>
    <s v="China-Mainland"/>
    <x v="24"/>
    <x v="2"/>
    <s v="11600 Accounts Receivable"/>
    <n v="723.75"/>
    <x v="0"/>
  </r>
  <r>
    <s v="04/30/2018"/>
    <s v="Invoice"/>
    <n v="1481"/>
    <s v="No"/>
    <s v="Japan"/>
    <x v="25"/>
    <x v="2"/>
    <s v="11600 Accounts Receivable"/>
    <n v="410"/>
    <x v="0"/>
  </r>
  <r>
    <s v="04/30/2018"/>
    <s v="Invoice"/>
    <n v="1487"/>
    <s v="No"/>
    <s v="Puerto Rico and the Caribbean"/>
    <x v="24"/>
    <x v="2"/>
    <s v="11600 Accounts Receivable"/>
    <n v="300"/>
    <x v="1"/>
  </r>
  <r>
    <s v="05/21/2018"/>
    <s v="Invoice"/>
    <n v="1559"/>
    <s v="No"/>
    <s v="ECSB"/>
    <x v="26"/>
    <x v="2"/>
    <s v="11600 Accounts Receivable"/>
    <n v="0"/>
    <x v="1"/>
  </r>
  <r>
    <s v="04/09/2018"/>
    <s v="Invoice"/>
    <n v="1437"/>
    <s v="No"/>
    <s v="Universidad Nacional de Rafaela"/>
    <x v="27"/>
    <x v="3"/>
    <s v="11600 Accounts Receivable"/>
    <n v="5000"/>
    <x v="0"/>
  </r>
  <r>
    <s v="04/09/2018"/>
    <s v="Invoice"/>
    <n v="1438"/>
    <s v="No"/>
    <s v="SME Corp Malaysia"/>
    <x v="28"/>
    <x v="3"/>
    <s v="11600 Accounts Receivable"/>
    <n v="9000"/>
    <x v="0"/>
  </r>
  <r>
    <s v="04/20/2018"/>
    <s v="Invoice"/>
    <n v="1452"/>
    <s v="No"/>
    <s v="Katja Starke-Heinbokel"/>
    <x v="29"/>
    <x v="3"/>
    <s v="11600 Accounts Receivable"/>
    <n v="575"/>
    <x v="0"/>
  </r>
  <r>
    <s v="04/25/2018"/>
    <s v="Invoice"/>
    <n v="1461"/>
    <s v="No"/>
    <s v="Thomas Baron"/>
    <x v="30"/>
    <x v="3"/>
    <s v="11600 Accounts Receivable"/>
    <n v="350"/>
    <x v="0"/>
  </r>
  <r>
    <s v="04/25/2018"/>
    <s v="Invoice"/>
    <n v="1460"/>
    <s v="No"/>
    <s v="Dr. Aki Harima"/>
    <x v="31"/>
    <x v="3"/>
    <s v="11600 Accounts Receivable"/>
    <n v="575"/>
    <x v="0"/>
  </r>
  <r>
    <s v="04/30/2018"/>
    <s v="Invoice"/>
    <n v="1483"/>
    <s v="No"/>
    <s v="MCSBE"/>
    <x v="25"/>
    <x v="3"/>
    <s v="11600 Accounts Receivable"/>
    <n v="125"/>
    <x v="1"/>
  </r>
  <r>
    <s v="04/30/2018"/>
    <s v="Invoice"/>
    <n v="1484"/>
    <s v="No"/>
    <s v="MCSBE"/>
    <x v="25"/>
    <x v="3"/>
    <s v="11600 Accounts Receivable"/>
    <n v="125"/>
    <x v="0"/>
  </r>
  <r>
    <s v="04/30/2018"/>
    <s v="Invoice"/>
    <n v="1475"/>
    <s v="No"/>
    <s v="CCSBE"/>
    <x v="32"/>
    <x v="3"/>
    <s v="11600 Accounts Receivable"/>
    <n v="146.25"/>
    <x v="0"/>
  </r>
  <r>
    <s v="04/30/2018"/>
    <s v="Invoice"/>
    <n v="1479"/>
    <s v="No"/>
    <s v="Korea"/>
    <x v="33"/>
    <x v="3"/>
    <s v="11600 Accounts Receivable"/>
    <n v="193.75"/>
    <x v="0"/>
  </r>
  <r>
    <s v="04/30/2018"/>
    <s v="Invoice"/>
    <n v="1478"/>
    <s v="No"/>
    <s v="Korea"/>
    <x v="33"/>
    <x v="3"/>
    <s v="11600 Accounts Receivable"/>
    <n v="193.75"/>
    <x v="1"/>
  </r>
  <r>
    <s v="04/30/2018"/>
    <s v="Invoice"/>
    <n v="1477"/>
    <s v="No"/>
    <s v="ECSB"/>
    <x v="34"/>
    <x v="3"/>
    <s v="11600 Accounts Receivable"/>
    <n v="516.25"/>
    <x v="0"/>
  </r>
  <r>
    <s v="04/30/2018"/>
    <s v="Invoice"/>
    <n v="1476"/>
    <s v="No"/>
    <s v="ECSB"/>
    <x v="34"/>
    <x v="3"/>
    <s v="11600 Accounts Receivable"/>
    <n v="516.25"/>
    <x v="1"/>
  </r>
  <r>
    <s v="04/30/2018"/>
    <s v="Invoice"/>
    <n v="1473"/>
    <s v="No"/>
    <s v="Argentina"/>
    <x v="25"/>
    <x v="3"/>
    <s v="11600 Accounts Receivable"/>
    <n v="90"/>
    <x v="0"/>
  </r>
  <r>
    <s v="04/30/2018"/>
    <s v="Invoice"/>
    <n v="1491"/>
    <s v="No"/>
    <s v="Taiwan"/>
    <x v="32"/>
    <x v="3"/>
    <s v="11600 Accounts Receivable"/>
    <n v="65"/>
    <x v="0"/>
  </r>
  <r>
    <s v="04/30/2018"/>
    <s v="Invoice"/>
    <n v="1482"/>
    <s v="No"/>
    <s v="MCSBE"/>
    <x v="25"/>
    <x v="3"/>
    <s v="11600 Accounts Receivable"/>
    <n v="65"/>
    <x v="1"/>
  </r>
  <r>
    <s v="05/04/2018"/>
    <s v="Invoice"/>
    <n v="1513"/>
    <s v="No"/>
    <s v="Entrepreneur Organization"/>
    <x v="35"/>
    <x v="3"/>
    <s v="11600 Accounts Receivable"/>
    <n v="10000"/>
    <x v="0"/>
  </r>
  <r>
    <s v="05/10/2018"/>
    <s v="Invoice"/>
    <n v="1554"/>
    <s v="No"/>
    <s v="Korea"/>
    <x v="36"/>
    <x v="3"/>
    <s v="11600 Accounts Receivable"/>
    <n v="20000"/>
    <x v="0"/>
  </r>
  <r>
    <s v="05/29/2018"/>
    <s v="Invoice"/>
    <n v="1580"/>
    <s v="No"/>
    <s v="Qatar University - Center for Entrepreneurship"/>
    <x v="37"/>
    <x v="3"/>
    <s v="11600 Accounts Receivable"/>
    <n v="1500"/>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1">
  <r>
    <x v="0"/>
    <m/>
    <m/>
    <m/>
    <m/>
    <m/>
    <m/>
    <m/>
    <m/>
    <m/>
    <m/>
    <x v="0"/>
  </r>
  <r>
    <x v="1"/>
    <s v="05/01/2017"/>
    <s v="Sales Receipt"/>
    <n v="916"/>
    <s v="No"/>
    <s v="Cachon Jean-Charles"/>
    <s v="ICSB 2017 World Conference → Presenting Author"/>
    <s v="Uncategorized Income"/>
    <s v="11104 PayPal"/>
    <n v="500"/>
    <n v="500"/>
    <x v="1"/>
  </r>
  <r>
    <x v="1"/>
    <s v="05/02/2017"/>
    <s v="Sales Receipt"/>
    <n v="920"/>
    <s v="No"/>
    <s v="Li Yen Lim"/>
    <s v="Summit/Reception &amp; Dinner"/>
    <s v="Uncategorized Income"/>
    <s v="11104 PayPal"/>
    <n v="225"/>
    <n v="725"/>
    <x v="1"/>
  </r>
  <r>
    <x v="1"/>
    <s v="05/02/2017"/>
    <s v="Refund"/>
    <n v="919"/>
    <s v="No"/>
    <s v="Sean Murphy 1"/>
    <s v="2017 ICSB World Conference Gala Ticket"/>
    <s v="Uncategorized Income"/>
    <s v="11104 PayPal"/>
    <n v="-125"/>
    <n v="600"/>
    <x v="1"/>
  </r>
  <r>
    <x v="1"/>
    <s v="05/02/2017"/>
    <s v="Sales Receipt"/>
    <n v="917"/>
    <s v="No"/>
    <s v="Kai Hänninen"/>
    <s v="Payment for the conference ICSB 2017"/>
    <s v="Uncategorized Income"/>
    <s v="11104 PayPal"/>
    <n v="500"/>
    <n v="1100"/>
    <x v="1"/>
  </r>
  <r>
    <x v="1"/>
    <s v="05/02/2017"/>
    <s v="Sales Receipt"/>
    <n v="918"/>
    <s v="No"/>
    <s v="Sean Murphy 1"/>
    <s v="2017 ICSB World Conference Gala Ticket"/>
    <s v="Uncategorized Income"/>
    <s v="11104 PayPal"/>
    <n v="125"/>
    <n v="1225"/>
    <x v="1"/>
  </r>
  <r>
    <x v="1"/>
    <s v="05/03/2017"/>
    <s v="Sales Receipt"/>
    <n v="928"/>
    <s v="No"/>
    <s v="Rivanda M Teixeira"/>
    <s v="Payment for the conference ICSB 2017"/>
    <s v="Uncategorized Income"/>
    <s v="11104 PayPal"/>
    <n v="500"/>
    <n v="1725"/>
    <x v="1"/>
  </r>
  <r>
    <x v="1"/>
    <s v="05/03/2017"/>
    <s v="Sales Receipt"/>
    <n v="927"/>
    <s v="No"/>
    <s v="sergio janczak"/>
    <s v="Payment for the conference ICSB 2017"/>
    <s v="Uncategorized Income"/>
    <s v="11104 PayPal"/>
    <n v="500"/>
    <n v="2225"/>
    <x v="1"/>
  </r>
  <r>
    <x v="1"/>
    <s v="05/03/2017"/>
    <s v="Sales Receipt"/>
    <n v="926"/>
    <s v="No"/>
    <s v="Fabio Antoldi 1"/>
    <s v="ICSB 2017 World Conference → Presenting Author"/>
    <s v="Uncategorized Income"/>
    <s v="11104 PayPal"/>
    <n v="500"/>
    <n v="2725"/>
    <x v="1"/>
  </r>
  <r>
    <x v="1"/>
    <s v="05/03/2017"/>
    <s v="Sales Receipt"/>
    <n v="925"/>
    <s v="No"/>
    <s v="Caroline FRANCOISE"/>
    <s v="ICSB 2017 World Conference → Presenting Author"/>
    <s v="Uncategorized Income"/>
    <s v="11104 PayPal"/>
    <n v="500"/>
    <n v="3225"/>
    <x v="1"/>
  </r>
  <r>
    <x v="1"/>
    <s v="05/03/2017"/>
    <s v="Sales Receipt"/>
    <n v="921"/>
    <s v="No"/>
    <s v="BS Academic Support"/>
    <s v="ICSB 2017 World Conference → Presenting Author"/>
    <s v="Uncategorized Income"/>
    <s v="11104 PayPal"/>
    <n v="500"/>
    <n v="3725"/>
    <x v="1"/>
  </r>
  <r>
    <x v="1"/>
    <s v="05/03/2017"/>
    <s v="Sales Receipt"/>
    <n v="923"/>
    <s v="No"/>
    <s v="Laur Dhesi"/>
    <s v="Payment for the conference ICSB 2017"/>
    <s v="Uncategorized Income"/>
    <s v="11104 PayPal"/>
    <n v="500"/>
    <n v="4225"/>
    <x v="1"/>
  </r>
  <r>
    <x v="1"/>
    <s v="05/03/2017"/>
    <s v="Sales Receipt"/>
    <n v="922"/>
    <s v="No"/>
    <s v="Anne-Maria Ilgenstein"/>
    <s v="Academy Registration"/>
    <s v="Uncategorized Income"/>
    <s v="11104 PayPal"/>
    <n v="500"/>
    <n v="4725"/>
    <x v="1"/>
  </r>
  <r>
    <x v="1"/>
    <s v="05/03/2017"/>
    <s v="Sales Receipt"/>
    <n v="922"/>
    <s v="No"/>
    <s v="Anne-Maria Ilgenstein"/>
    <s v="2017 ICSB World Conference Gala Ticket"/>
    <s v="Uncategorized Income"/>
    <s v="11104 PayPal"/>
    <n v="125"/>
    <n v="4850"/>
    <x v="1"/>
  </r>
  <r>
    <x v="1"/>
    <s v="05/03/2017"/>
    <s v="Sales Receipt"/>
    <n v="924"/>
    <s v="No"/>
    <s v="Fabio Fowler"/>
    <s v="Payment for the conference ICSB 2017"/>
    <s v="Uncategorized Income"/>
    <s v="11104 PayPal"/>
    <n v="500"/>
    <n v="5350"/>
    <x v="1"/>
  </r>
  <r>
    <x v="1"/>
    <s v="05/04/2017"/>
    <s v="Sales Receipt"/>
    <n v="929"/>
    <s v="No"/>
    <s v="eric braune 1"/>
    <s v="Payment for the conference ICSB 2017"/>
    <s v="Uncategorized Income"/>
    <s v="11104 PayPal"/>
    <n v="500"/>
    <n v="5850"/>
    <x v="1"/>
  </r>
  <r>
    <x v="1"/>
    <s v="05/04/2017"/>
    <s v="Sales Receipt"/>
    <n v="930"/>
    <s v="No"/>
    <s v="Aurora Zen"/>
    <s v="Presenting Author"/>
    <s v="Uncategorized Income"/>
    <s v="11104 PayPal"/>
    <n v="500"/>
    <n v="6350"/>
    <x v="1"/>
  </r>
  <r>
    <x v="1"/>
    <s v="05/05/2017"/>
    <s v="Sales Receipt"/>
    <n v="934"/>
    <s v="No"/>
    <s v="Noel Lindsay"/>
    <s v="[:en]Presenting Author[:es]Autor presentador[:pb]Autor apresentador[:]"/>
    <s v="Uncategorized Income"/>
    <s v="11104 PayPal"/>
    <n v="500"/>
    <n v="6850"/>
    <x v="1"/>
  </r>
  <r>
    <x v="1"/>
    <s v="05/05/2017"/>
    <s v="Sales Receipt"/>
    <n v="933"/>
    <s v="No"/>
    <s v="Osama sam ALKWIFI"/>
    <s v="Professional Membership"/>
    <s v="Uncategorized Income"/>
    <s v="11104 PayPal"/>
    <n v="125"/>
    <n v="6975"/>
    <x v="1"/>
  </r>
  <r>
    <x v="1"/>
    <s v="05/05/2017"/>
    <s v="Sales Receipt"/>
    <n v="931"/>
    <s v="No"/>
    <s v="Annika Prins"/>
    <s v="[:en]PhD Students[:es]Estudiantes de Maestrías y doctorado[:pb]Estudantes de doutorado[:]"/>
    <s v="Uncategorized Income"/>
    <s v="11104 PayPal"/>
    <n v="275"/>
    <n v="7250"/>
    <x v="1"/>
  </r>
  <r>
    <x v="1"/>
    <s v="05/05/2017"/>
    <s v="Sales Receipt"/>
    <n v="932"/>
    <s v="No"/>
    <s v="Tim Raudies"/>
    <s v="2017 ICSB World Conference Gala Ticket"/>
    <s v="Uncategorized Income"/>
    <s v="11104 PayPal"/>
    <n v="125"/>
    <n v="7375"/>
    <x v="1"/>
  </r>
  <r>
    <x v="1"/>
    <s v="05/05/2017"/>
    <s v="Sales Receipt"/>
    <n v="932"/>
    <s v="No"/>
    <s v="Tim Raudies"/>
    <s v="Academy Registration"/>
    <s v="Uncategorized Income"/>
    <s v="11104 PayPal"/>
    <n v="500"/>
    <n v="7875"/>
    <x v="1"/>
  </r>
  <r>
    <x v="1"/>
    <s v="05/06/2017"/>
    <s v="Sales Receipt"/>
    <n v="935"/>
    <s v="No"/>
    <s v="Sean Murphy 1"/>
    <s v="[:en]ICSB Member[:es]Miembro ICSB[:pb]Membro do ICSB[:]"/>
    <s v="Uncategorized Income"/>
    <s v="11104 PayPal"/>
    <n v="500"/>
    <n v="8375"/>
    <x v="1"/>
  </r>
  <r>
    <x v="1"/>
    <s v="05/07/2017"/>
    <s v="Sales Receipt"/>
    <n v="937"/>
    <s v="No"/>
    <s v="Rose Mary Almeida Lopes"/>
    <s v="[:en]ICSB Member[:es]Miembro ICSB[:pb]Membro do ICSB[:]"/>
    <s v="Uncategorized Income"/>
    <s v="11104 PayPal"/>
    <n v="500"/>
    <n v="8875"/>
    <x v="1"/>
  </r>
  <r>
    <x v="1"/>
    <s v="05/07/2017"/>
    <s v="Sales Receipt"/>
    <n v="939"/>
    <s v="No"/>
    <s v="Osama sam ALKWIFI"/>
    <s v="[:en]ICSB Member[:es]Miembro ICSB[:pb]Membro do ICSB[:]"/>
    <s v="Uncategorized Income"/>
    <s v="11104 PayPal"/>
    <n v="500"/>
    <n v="9375"/>
    <x v="1"/>
  </r>
  <r>
    <x v="1"/>
    <s v="05/08/2017"/>
    <s v="Sales Receipt"/>
    <n v="946"/>
    <s v="No"/>
    <s v="Ronald Jean Degen"/>
    <s v="Payment for the conference ICSB 2017"/>
    <s v="Uncategorized Income"/>
    <s v="11104 PayPal"/>
    <n v="500"/>
    <n v="9875"/>
    <x v="1"/>
  </r>
  <r>
    <x v="1"/>
    <s v="05/08/2017"/>
    <s v="Sales Receipt"/>
    <n v="945"/>
    <s v="No"/>
    <s v="Roberto Marinho Figueiroa Zica"/>
    <s v="[:en]Presenting Author[:es]Autor presentador[:pb]Autor apresentador[:]"/>
    <s v="Uncategorized Income"/>
    <s v="11104 PayPal"/>
    <n v="500"/>
    <n v="10375"/>
    <x v="1"/>
  </r>
  <r>
    <x v="1"/>
    <s v="05/08/2017"/>
    <s v="Sales Receipt"/>
    <n v="944"/>
    <s v="No"/>
    <s v="Leila Marcano Nieves"/>
    <s v="[:en]Presenting Author[:es]Autor presentador[:pb]Autor apresentador[:]"/>
    <s v="Uncategorized Income"/>
    <s v="11104 PayPal"/>
    <n v="500"/>
    <n v="10875"/>
    <x v="1"/>
  </r>
  <r>
    <x v="1"/>
    <s v="05/08/2017"/>
    <s v="Sales Receipt"/>
    <n v="938"/>
    <s v="No"/>
    <s v="Henri Hakala 1"/>
    <s v="[:en]Presenting Author[:es]Autor presentador[:pb]Autor apresentador[:]"/>
    <s v="Uncategorized Income"/>
    <s v="11104 PayPal"/>
    <n v="500"/>
    <n v="11375"/>
    <x v="1"/>
  </r>
  <r>
    <x v="1"/>
    <s v="05/08/2017"/>
    <s v="Sales Receipt"/>
    <n v="942"/>
    <s v="No"/>
    <s v="Sudath Tennakoon"/>
    <s v="Student Memberships"/>
    <s v="Uncategorized Income"/>
    <s v="11104 PayPal"/>
    <n v="75"/>
    <n v="11450"/>
    <x v="1"/>
  </r>
  <r>
    <x v="1"/>
    <s v="05/08/2017"/>
    <s v="Sales Receipt"/>
    <n v="941"/>
    <s v="No"/>
    <s v="Muhammad Roomi"/>
    <s v="Payment for the conference ICSB 2017"/>
    <s v="Uncategorized Income"/>
    <s v="11104 PayPal"/>
    <n v="500"/>
    <n v="11950"/>
    <x v="1"/>
  </r>
  <r>
    <x v="1"/>
    <s v="05/08/2017"/>
    <s v="Sales Receipt"/>
    <n v="940"/>
    <s v="No"/>
    <s v="ALDO SALINAS"/>
    <s v="Payment for the conference ICSB 2017"/>
    <s v="Uncategorized Income"/>
    <s v="11104 PayPal"/>
    <n v="500"/>
    <n v="12450"/>
    <x v="1"/>
  </r>
  <r>
    <x v="1"/>
    <s v="05/08/2017"/>
    <s v="Sales Receipt"/>
    <n v="943"/>
    <s v="No"/>
    <s v="Glessia Lima"/>
    <s v="[:en]PhD Students[:es]Estudiantes de Maestrías y doctorado[:pb]Estudantes de doutorado[:]"/>
    <s v="Uncategorized Income"/>
    <s v="11104 PayPal"/>
    <n v="550"/>
    <n v="13000"/>
    <x v="1"/>
  </r>
  <r>
    <x v="1"/>
    <s v="05/09/2017"/>
    <s v="Sales Receipt"/>
    <n v="950"/>
    <s v="No"/>
    <s v="Chihmao Hsieh"/>
    <s v="[:en]Presenting Author[:es]Autor presentador[:pb]Autor apresentador[:]"/>
    <s v="Uncategorized Income"/>
    <s v="11104 PayPal"/>
    <n v="500"/>
    <n v="13500"/>
    <x v="1"/>
  </r>
  <r>
    <x v="1"/>
    <s v="05/09/2017"/>
    <s v="Sales Receipt"/>
    <n v="949"/>
    <s v="No"/>
    <s v="Myung Soo Kang"/>
    <s v="[:en]Presenting Author[:es]Autor presentador[:pb]Autor apresentador[:]"/>
    <s v="Uncategorized Income"/>
    <s v="11104 PayPal"/>
    <n v="500"/>
    <n v="14000"/>
    <x v="1"/>
  </r>
  <r>
    <x v="1"/>
    <s v="05/09/2017"/>
    <s v="Sales Receipt"/>
    <n v="951"/>
    <s v="No"/>
    <s v="Laura Gianna Vieth"/>
    <s v="2017 ICSB World Conference Gala Ticket"/>
    <s v="Uncategorized Income"/>
    <s v="11104 PayPal"/>
    <n v="125"/>
    <n v="14125"/>
    <x v="1"/>
  </r>
  <r>
    <x v="1"/>
    <s v="05/09/2017"/>
    <s v="Sales Receipt"/>
    <n v="947"/>
    <s v="No"/>
    <s v="Céline CHATON"/>
    <s v="Payment for the conference ICSB 2017"/>
    <s v="Uncategorized Income"/>
    <s v="11104 PayPal"/>
    <n v="500"/>
    <n v="14625"/>
    <x v="1"/>
  </r>
  <r>
    <x v="1"/>
    <s v="05/09/2017"/>
    <s v="Sales Receipt"/>
    <n v="951"/>
    <s v="No"/>
    <s v="Laura Gianna Vieth"/>
    <s v="Academy Registration"/>
    <s v="Uncategorized Income"/>
    <s v="11104 PayPal"/>
    <n v="500"/>
    <n v="15125"/>
    <x v="1"/>
  </r>
  <r>
    <x v="1"/>
    <s v="05/09/2017"/>
    <s v="Sales Receipt"/>
    <n v="948"/>
    <s v="No"/>
    <s v="Ines Gabarret"/>
    <s v="[:en]Presenting Author[:es]Autor presentador[:pb]Autor apresentador[:]"/>
    <s v="Uncategorized Income"/>
    <s v="11104 PayPal"/>
    <n v="500"/>
    <n v="15625"/>
    <x v="1"/>
  </r>
  <r>
    <x v="1"/>
    <s v="05/10/2017"/>
    <s v="Sales Receipt"/>
    <n v="967"/>
    <s v="No"/>
    <s v="則子 田路"/>
    <s v="Payment for the conference ICSB 2017"/>
    <s v="Uncategorized Income"/>
    <s v="11104 PayPal"/>
    <n v="500"/>
    <n v="16125"/>
    <x v="1"/>
  </r>
  <r>
    <x v="1"/>
    <s v="05/10/2017"/>
    <s v="Sales Receipt"/>
    <n v="952"/>
    <s v="No"/>
    <s v="Rafael Glik"/>
    <s v="Payment for the conference ICSB 2017"/>
    <s v="Uncategorized Income"/>
    <s v="11104 PayPal"/>
    <n v="500"/>
    <n v="16625"/>
    <x v="1"/>
  </r>
  <r>
    <x v="1"/>
    <s v="05/10/2017"/>
    <s v="Sales Receipt"/>
    <n v="965"/>
    <s v="No"/>
    <s v="KODIT KODIT"/>
    <s v="[:en]ICSB Member[:es]Miembro ICSB[:pb]Membro do ICSB[:]"/>
    <s v="Uncategorized Income"/>
    <s v="11104 PayPal"/>
    <n v="500"/>
    <n v="17125"/>
    <x v="1"/>
  </r>
  <r>
    <x v="1"/>
    <s v="05/10/2017"/>
    <s v="Sales Receipt"/>
    <n v="964"/>
    <s v="No"/>
    <s v="Maribel Ortiz"/>
    <s v="[:en]Presenting Author[:es]Autor presentador[:pb]Autor apresentador[:]"/>
    <s v="Uncategorized Income"/>
    <s v="11104 PayPal"/>
    <n v="500"/>
    <n v="17625"/>
    <x v="1"/>
  </r>
  <r>
    <x v="1"/>
    <s v="05/10/2017"/>
    <s v="Sales Receipt"/>
    <n v="963"/>
    <s v="No"/>
    <s v="Eduardo Vimercati de Sá"/>
    <s v="[:en]PhD Students[:es]Estudiantes de Maestrías y doctorado[:pb]Estudantes de doutorado[:]"/>
    <s v="Uncategorized Income"/>
    <s v="11104 PayPal"/>
    <n v="275"/>
    <n v="17900"/>
    <x v="1"/>
  </r>
  <r>
    <x v="1"/>
    <s v="05/10/2017"/>
    <s v="Sales Receipt"/>
    <n v="962"/>
    <s v="No"/>
    <s v="So-Jin Yoo 1"/>
    <s v="[:en]Presenting Author[:es]Autor presentador[:pb]Autor apresentador[:]"/>
    <s v="Uncategorized Income"/>
    <s v="11104 PayPal"/>
    <n v="500"/>
    <n v="18400"/>
    <x v="1"/>
  </r>
  <r>
    <x v="1"/>
    <s v="05/10/2017"/>
    <s v="Sales Receipt"/>
    <n v="961"/>
    <s v="No"/>
    <s v="Renato Luis Artifon"/>
    <s v="[:en]PhD Students[:es]Estudiantes de Maestrías y doctorado[:pb]Estudantes de doutorado[:]"/>
    <s v="Uncategorized Income"/>
    <s v="11104 PayPal"/>
    <n v="275"/>
    <n v="18675"/>
    <x v="1"/>
  </r>
  <r>
    <x v="1"/>
    <s v="05/10/2017"/>
    <s v="Sales Receipt"/>
    <n v="960"/>
    <s v="No"/>
    <s v="Enise Santos"/>
    <s v="[:en]PhD Students[:es]Estudiantes de Maestrías y doctorado[:pb]Estudantes de doutorado[:]"/>
    <s v="Uncategorized Income"/>
    <s v="11104 PayPal"/>
    <n v="275"/>
    <n v="18950"/>
    <x v="1"/>
  </r>
  <r>
    <x v="1"/>
    <s v="05/10/2017"/>
    <s v="Sales Receipt"/>
    <n v="959"/>
    <s v="No"/>
    <s v="Virgin Dones"/>
    <s v="[:en]Presenting Author[:es]Autor presentador[:pb]Autor apresentador[:]"/>
    <s v="Uncategorized Income"/>
    <s v="11104 PayPal"/>
    <n v="500"/>
    <n v="19450"/>
    <x v="1"/>
  </r>
  <r>
    <x v="1"/>
    <s v="05/10/2017"/>
    <s v="Sales Receipt"/>
    <n v="958"/>
    <s v="No"/>
    <s v="Renato Luis Artifon"/>
    <s v="[:en]PhD Students[:es]Estudiantes de Maestrías y doctorado[:pb]Estudantes de doutorado[:]"/>
    <s v="Uncategorized Income"/>
    <s v="11104 PayPal"/>
    <n v="275"/>
    <n v="19725"/>
    <x v="1"/>
  </r>
  <r>
    <x v="1"/>
    <s v="05/10/2017"/>
    <s v="Sales Receipt"/>
    <n v="957"/>
    <s v="No"/>
    <s v="Keith Townsend"/>
    <s v="[:en]Presenting Author[:es]Autor presentador[:pb]Autor apresentador[:]"/>
    <s v="Uncategorized Income"/>
    <s v="11104 PayPal"/>
    <n v="500"/>
    <n v="20225"/>
    <x v="1"/>
  </r>
  <r>
    <x v="1"/>
    <s v="05/10/2017"/>
    <s v="Sales Receipt"/>
    <n v="957"/>
    <s v="No"/>
    <s v="Keith Townsend"/>
    <s v="[:en]Pre-Conference Policy Forum[:es]Pre conferencia: Foro de políticas públicas[:pb]Fórum pré-conferência sobre polít..."/>
    <s v="Uncategorized Income"/>
    <s v="11104 PayPal"/>
    <n v="75"/>
    <n v="20300"/>
    <x v="1"/>
  </r>
  <r>
    <x v="1"/>
    <s v="05/10/2017"/>
    <s v="Sales Receipt"/>
    <n v="956"/>
    <s v="No"/>
    <s v="YOSRA ZRIG"/>
    <s v="Payment for the conference ICSB 2017"/>
    <s v="Uncategorized Income"/>
    <s v="11104 PayPal"/>
    <n v="500"/>
    <n v="20800"/>
    <x v="1"/>
  </r>
  <r>
    <x v="1"/>
    <s v="05/10/2017"/>
    <s v="Sales Receipt"/>
    <n v="955"/>
    <s v="No"/>
    <s v="Marko Siltamäki"/>
    <s v="Payment for the conference ICSB 2017"/>
    <s v="Uncategorized Income"/>
    <s v="11104 PayPal"/>
    <n v="500"/>
    <n v="21300"/>
    <x v="1"/>
  </r>
  <r>
    <x v="1"/>
    <s v="05/10/2017"/>
    <s v="Sales Receipt"/>
    <n v="954"/>
    <s v="No"/>
    <s v="Jennifer Capps"/>
    <s v="[:en]Presenting Author[:es]Autor presentador[:pb]Autor apresentador[:]"/>
    <s v="Uncategorized Income"/>
    <s v="11104 PayPal"/>
    <n v="500"/>
    <n v="21800"/>
    <x v="1"/>
  </r>
  <r>
    <x v="1"/>
    <s v="05/10/2017"/>
    <s v="Sales Receipt"/>
    <n v="953"/>
    <s v="No"/>
    <s v="Céline CHATON"/>
    <s v="[:en]Presenting Author[:es]Autor presentador[:pb]Autor apresentador[:]"/>
    <s v="Uncategorized Income"/>
    <s v="11104 PayPal"/>
    <n v="500"/>
    <n v="22300"/>
    <x v="1"/>
  </r>
  <r>
    <x v="1"/>
    <s v="05/10/2017"/>
    <s v="Sales Receipt"/>
    <n v="953"/>
    <s v="No"/>
    <s v="Céline CHATON"/>
    <s v="[:en]Accompanying Guest: Gala Dinner &amp; Opening Reception[:es]Acompañante: Cena de Gala y Recepción de Bienvenida[:pb]Acomp..."/>
    <s v="Uncategorized Income"/>
    <s v="11104 PayPal"/>
    <n v="300"/>
    <n v="22600"/>
    <x v="1"/>
  </r>
  <r>
    <x v="1"/>
    <s v="05/10/2017"/>
    <s v="Sales Receipt"/>
    <n v="966"/>
    <s v="No"/>
    <s v="KODIT KODIT"/>
    <s v="[:en]ICSB Member[:es]Miembro ICSB[:pb]Membro do ICSB[:]"/>
    <s v="Uncategorized Income"/>
    <s v="11104 PayPal"/>
    <n v="500"/>
    <n v="23100"/>
    <x v="1"/>
  </r>
  <r>
    <x v="1"/>
    <s v="05/11/2017"/>
    <s v="Sales Receipt"/>
    <n v="980"/>
    <s v="No"/>
    <s v="Thomas Henschel 1"/>
    <s v="[:en]Presenting Author[:es]Autor presentador[:pb]Autor apresentador[:]"/>
    <s v="Uncategorized Income"/>
    <s v="11104 PayPal"/>
    <n v="500"/>
    <n v="23600"/>
    <x v="1"/>
  </r>
  <r>
    <x v="1"/>
    <s v="05/11/2017"/>
    <s v="Sales Receipt"/>
    <n v="979"/>
    <s v="No"/>
    <s v="Chang Seok Song 1"/>
    <s v="Payment for the conference ICSB 2017"/>
    <s v="Uncategorized Income"/>
    <s v="11104 PayPal"/>
    <n v="500"/>
    <n v="24100"/>
    <x v="1"/>
  </r>
  <r>
    <x v="1"/>
    <s v="05/11/2017"/>
    <s v="Sales Receipt"/>
    <n v="978"/>
    <s v="No"/>
    <s v="Jessica Steinrücken"/>
    <s v="2017 ICSB World Conference Gala Ticket"/>
    <s v="Uncategorized Income"/>
    <s v="11104 PayPal"/>
    <n v="125"/>
    <n v="24225"/>
    <x v="1"/>
  </r>
  <r>
    <x v="1"/>
    <s v="05/11/2017"/>
    <s v="Sales Receipt"/>
    <n v="977"/>
    <s v="No"/>
    <s v="Florence Law 1"/>
    <s v="[:en]Presenting Author[:es]Autor presentador[:pb]Autor apresentador[:]"/>
    <s v="Uncategorized Income"/>
    <s v="11104 PayPal"/>
    <n v="500"/>
    <n v="24725"/>
    <x v="1"/>
  </r>
  <r>
    <x v="1"/>
    <s v="05/11/2017"/>
    <s v="Sales Receipt"/>
    <n v="976"/>
    <s v="No"/>
    <s v="jomairo toro carvajal"/>
    <s v="[:en]Presenting Author[:es]Autor presentador[:pb]Autor apresentador[:]"/>
    <s v="Uncategorized Income"/>
    <s v="11104 PayPal"/>
    <n v="500"/>
    <n v="25225"/>
    <x v="1"/>
  </r>
  <r>
    <x v="1"/>
    <s v="05/11/2017"/>
    <s v="Sales Receipt"/>
    <n v="975"/>
    <s v="No"/>
    <s v="Helen Southall"/>
    <s v="[:en]Presenting Author[:es]Autor presentador[:pb]Autor apresentador[:]"/>
    <s v="Uncategorized Income"/>
    <s v="11104 PayPal"/>
    <n v="500"/>
    <n v="25725"/>
    <x v="1"/>
  </r>
  <r>
    <x v="1"/>
    <s v="05/11/2017"/>
    <s v="Sales Receipt"/>
    <n v="968"/>
    <s v="No"/>
    <s v="KEF KEF"/>
    <s v="[:en]Presenting Author[:es]Autor presentador[:pb]Autor apresentador[:]"/>
    <s v="Uncategorized Income"/>
    <s v="11104 PayPal"/>
    <n v="1000"/>
    <n v="26725"/>
    <x v="1"/>
  </r>
  <r>
    <x v="1"/>
    <s v="05/11/2017"/>
    <s v="Sales Receipt"/>
    <n v="973"/>
    <s v="No"/>
    <s v="Sylvio Rosa"/>
    <s v="[:en]ICSB Non-member[:es]No miembro de ICSB [:pb]Não associados ao ICSB [:]"/>
    <s v="Uncategorized Income"/>
    <s v="11104 PayPal"/>
    <n v="575"/>
    <n v="27300"/>
    <x v="1"/>
  </r>
  <r>
    <x v="1"/>
    <s v="05/11/2017"/>
    <s v="Sales Receipt"/>
    <n v="972"/>
    <s v="No"/>
    <s v="Joerg Freiling"/>
    <s v="[:en]ICSB Member[:es]Miembro ICSB[:pb]Membro do ICSB[:]"/>
    <s v="Uncategorized Income"/>
    <s v="11104 PayPal"/>
    <n v="500"/>
    <n v="27800"/>
    <x v="1"/>
  </r>
  <r>
    <x v="1"/>
    <s v="05/11/2017"/>
    <s v="Sales Receipt"/>
    <n v="971"/>
    <s v="No"/>
    <s v="Cornelia Zanger"/>
    <s v="[:en]ICSB Member[:es]Miembro ICSB[:pb]Membro do ICSB[:]"/>
    <s v="Uncategorized Income"/>
    <s v="11104 PayPal"/>
    <n v="500"/>
    <n v="28300"/>
    <x v="1"/>
  </r>
  <r>
    <x v="1"/>
    <s v="05/11/2017"/>
    <s v="Sales Receipt"/>
    <n v="970"/>
    <s v="No"/>
    <s v="Francisco Sperotto Flores"/>
    <s v="[:en]Presenting Author[:es]Autor presentador[:pb]Autor apresentador[:]"/>
    <s v="Uncategorized Income"/>
    <s v="11104 PayPal"/>
    <n v="500"/>
    <n v="28800"/>
    <x v="1"/>
  </r>
  <r>
    <x v="1"/>
    <s v="05/11/2017"/>
    <s v="Sales Receipt"/>
    <n v="969"/>
    <s v="No"/>
    <s v="Tak Ming Lam"/>
    <s v="[:en]Presenting Author[:es]Autor presentador[:pb]Autor apresentador[:]"/>
    <s v="Uncategorized Income"/>
    <s v="11104 PayPal"/>
    <n v="500"/>
    <n v="29300"/>
    <x v="1"/>
  </r>
  <r>
    <x v="1"/>
    <s v="05/11/2017"/>
    <s v="Sales Receipt"/>
    <n v="974"/>
    <s v="No"/>
    <s v="Myriam García Olalla"/>
    <s v="[:en]Presenting Author[:es]Autor presentador[:pb]Autor apresentador[:]"/>
    <s v="Uncategorized Income"/>
    <s v="11104 PayPal"/>
    <n v="500"/>
    <n v="29800"/>
    <x v="1"/>
  </r>
  <r>
    <x v="1"/>
    <s v="05/12/2017"/>
    <s v="Sales Receipt"/>
    <n v="992"/>
    <s v="No"/>
    <s v="Bertrand Miannay"/>
    <s v="Student Memberships"/>
    <s v="Uncategorized Income"/>
    <s v="11104 PayPal"/>
    <n v="75"/>
    <n v="29875"/>
    <x v="1"/>
  </r>
  <r>
    <x v="1"/>
    <s v="05/12/2017"/>
    <s v="Sales Receipt"/>
    <n v="991"/>
    <s v="No"/>
    <s v="Louis Daily"/>
    <s v="[:en]Presenting Author[:es]Autor presentador[:pb]Autor apresentador[:]"/>
    <s v="Uncategorized Income"/>
    <s v="11104 PayPal"/>
    <n v="500"/>
    <n v="30375"/>
    <x v="1"/>
  </r>
  <r>
    <x v="1"/>
    <s v="05/12/2017"/>
    <s v="Sales Receipt"/>
    <n v="990"/>
    <s v="No"/>
    <s v="Darlene Fukuji"/>
    <s v="[:en]Presenting Author[:es]Autor presentador[:pb]Autor apresentador[:]"/>
    <s v="Uncategorized Income"/>
    <s v="11104 PayPal"/>
    <n v="500"/>
    <n v="30875"/>
    <x v="1"/>
  </r>
  <r>
    <x v="1"/>
    <s v="05/12/2017"/>
    <s v="Sales Receipt"/>
    <n v="989"/>
    <s v="No"/>
    <s v="Norma Ortiz"/>
    <s v="[:en]ICSB Member[:es]Miembro ICSB[:pb]Membro do ICSB[:]"/>
    <s v="Uncategorized Income"/>
    <s v="11104 PayPal"/>
    <n v="500"/>
    <n v="31375"/>
    <x v="1"/>
  </r>
  <r>
    <x v="1"/>
    <s v="05/12/2017"/>
    <s v="Sales Receipt"/>
    <n v="988"/>
    <s v="No"/>
    <s v="Shawna Enns"/>
    <s v="Student Memberships"/>
    <s v="Uncategorized Income"/>
    <s v="11104 PayPal"/>
    <n v="75"/>
    <n v="31450"/>
    <x v="1"/>
  </r>
  <r>
    <x v="1"/>
    <s v="05/12/2017"/>
    <s v="Sales Receipt"/>
    <n v="981"/>
    <s v="No"/>
    <s v="Simon Kleinert"/>
    <s v="[:en]PhD Students[:es]Estudiantes de Maestrías y doctorado[:pb]Estudantes de doutorado[:]"/>
    <s v="Uncategorized Income"/>
    <s v="11104 PayPal"/>
    <n v="275"/>
    <n v="31725"/>
    <x v="1"/>
  </r>
  <r>
    <x v="1"/>
    <s v="05/12/2017"/>
    <s v="Sales Receipt"/>
    <n v="986"/>
    <s v="No"/>
    <s v="Jose Montanez"/>
    <s v="[:en]PhD Students[:es]Estudiantes de Maestrías y doctorado[:pb]Estudantes de doutorado[:]"/>
    <s v="Uncategorized Income"/>
    <s v="11104 PayPal"/>
    <n v="275"/>
    <n v="32000"/>
    <x v="1"/>
  </r>
  <r>
    <x v="1"/>
    <s v="05/12/2017"/>
    <s v="Sales Receipt"/>
    <n v="985"/>
    <s v="No"/>
    <s v="carlos acevedo"/>
    <s v="[:en]PhD Students[:es]Estudiantes de Maestrías y doctorado[:pb]Estudantes de doutorado[:]"/>
    <s v="Uncategorized Income"/>
    <s v="11104 PayPal"/>
    <n v="275"/>
    <n v="32275"/>
    <x v="1"/>
  </r>
  <r>
    <x v="1"/>
    <s v="05/12/2017"/>
    <s v="Sales Receipt"/>
    <n v="984"/>
    <s v="No"/>
    <s v="Lizette Marie Torres-Rodriguez"/>
    <s v="[:en]PhD Students[:es]Estudiantes de Maestrías y doctorado[:pb]Estudantes de doutorado[:]"/>
    <s v="Uncategorized Income"/>
    <s v="11104 PayPal"/>
    <n v="275"/>
    <n v="32550"/>
    <x v="1"/>
  </r>
  <r>
    <x v="1"/>
    <s v="05/12/2017"/>
    <s v="Sales Receipt"/>
    <n v="983"/>
    <s v="No"/>
    <s v="Lizette Torres"/>
    <s v="[:en]PhD Students[:es]Estudiantes de Maestrías y doctorado[:pb]Estudantes de doutorado[:]"/>
    <s v="Uncategorized Income"/>
    <s v="11104 PayPal"/>
    <n v="275"/>
    <n v="32825"/>
    <x v="1"/>
  </r>
  <r>
    <x v="1"/>
    <s v="05/12/2017"/>
    <s v="Sales Receipt"/>
    <n v="982"/>
    <s v="No"/>
    <s v="Annette LEGRAND"/>
    <s v="Payment for the conference ICSB 2017"/>
    <s v="Uncategorized Income"/>
    <s v="11104 PayPal"/>
    <n v="500"/>
    <n v="33325"/>
    <x v="1"/>
  </r>
  <r>
    <x v="1"/>
    <s v="05/12/2017"/>
    <s v="Sales Receipt"/>
    <n v="987"/>
    <s v="No"/>
    <s v="carlos acevedo"/>
    <s v="[:en]PhD Students[:es]Estudiantes de Maestrías y doctorado[:pb]Estudantes de doutorado[:]"/>
    <s v="Uncategorized Income"/>
    <s v="11104 PayPal"/>
    <n v="275"/>
    <n v="33600"/>
    <x v="1"/>
  </r>
  <r>
    <x v="1"/>
    <s v="05/13/2017"/>
    <s v="Sales Receipt"/>
    <n v="1001"/>
    <s v="No"/>
    <s v="Sangmyung Lee"/>
    <s v="[:en]Presenting Author[:es]Autor presentador[:pb]Autor apresentador[:]"/>
    <s v="Uncategorized Income"/>
    <s v="11104 PayPal"/>
    <n v="500"/>
    <n v="34100"/>
    <x v="1"/>
  </r>
  <r>
    <x v="1"/>
    <s v="05/13/2017"/>
    <s v="Sales Receipt"/>
    <n v="1000"/>
    <s v="No"/>
    <s v="Maria Amador-Dumois"/>
    <s v="[:en]Presenting Author[:es]Autor presentador[:pb]Autor apresentador[:]"/>
    <s v="Uncategorized Income"/>
    <s v="11104 PayPal"/>
    <n v="500"/>
    <n v="34600"/>
    <x v="1"/>
  </r>
  <r>
    <x v="1"/>
    <s v="05/13/2017"/>
    <s v="Sales Receipt"/>
    <n v="999"/>
    <s v="No"/>
    <s v="Francis Marshall"/>
    <s v="[:en]Presenting Author[:es]Autor presentador[:pb]Autor apresentador[:]"/>
    <s v="Uncategorized Income"/>
    <s v="11104 PayPal"/>
    <n v="500"/>
    <n v="35100"/>
    <x v="1"/>
  </r>
  <r>
    <x v="1"/>
    <s v="05/13/2017"/>
    <s v="Sales Receipt"/>
    <n v="999"/>
    <s v="No"/>
    <s v="Francis Marshall"/>
    <s v="[:en]Accompanying Guest: Gala Dinner &amp; Opening Reception[:es]Acompañante: Cena de Gala y Recepción de Bienvenida[:pb]Acomp..."/>
    <s v="Uncategorized Income"/>
    <s v="11104 PayPal"/>
    <n v="150"/>
    <n v="35250"/>
    <x v="1"/>
  </r>
  <r>
    <x v="1"/>
    <s v="05/13/2017"/>
    <s v="Sales Receipt"/>
    <n v="993"/>
    <s v="No"/>
    <s v="Poh Yen Ng"/>
    <s v="[:en]Presenting Author[:es]Autor presentador[:pb]Autor apresentador[:]"/>
    <s v="Uncategorized Income"/>
    <s v="11104 PayPal"/>
    <n v="500"/>
    <n v="35750"/>
    <x v="1"/>
  </r>
  <r>
    <x v="1"/>
    <s v="05/13/2017"/>
    <s v="Sales Receipt"/>
    <n v="997"/>
    <s v="No"/>
    <s v="Yonni Angel Cuero Acosta"/>
    <s v="[:en]PhD Students[:es]Estudiantes de Maestrías y doctorado[:pb]Estudantes de doutorado[:]"/>
    <s v="Uncategorized Income"/>
    <s v="11104 PayPal"/>
    <n v="275"/>
    <n v="36025"/>
    <x v="1"/>
  </r>
  <r>
    <x v="1"/>
    <s v="05/13/2017"/>
    <s v="Sales Receipt"/>
    <n v="996"/>
    <s v="No"/>
    <s v="Sarah Mussol"/>
    <s v="[:en]Presenting Author[:es]Autor presentador[:pb]Autor apresentador[:]"/>
    <s v="Uncategorized Income"/>
    <s v="11104 PayPal"/>
    <n v="500"/>
    <n v="36525"/>
    <x v="1"/>
  </r>
  <r>
    <x v="1"/>
    <s v="05/13/2017"/>
    <s v="Sales Receipt"/>
    <n v="995"/>
    <s v="No"/>
    <s v="Moraima De Hoyos 1"/>
    <s v="[:en]Presenting Author[:es]Autor presentador[:pb]Autor apresentador[:]"/>
    <s v="Uncategorized Income"/>
    <s v="11104 PayPal"/>
    <n v="500"/>
    <n v="37025"/>
    <x v="1"/>
  </r>
  <r>
    <x v="1"/>
    <s v="05/13/2017"/>
    <s v="Sales Receipt"/>
    <n v="994"/>
    <s v="No"/>
    <s v="Alexandre Albuquerque"/>
    <s v="[:en]Presenting Author[:es]Autor presentador[:pb]Autor apresentador[:]"/>
    <s v="Uncategorized Income"/>
    <s v="11104 PayPal"/>
    <n v="500"/>
    <n v="37525"/>
    <x v="1"/>
  </r>
  <r>
    <x v="1"/>
    <s v="05/13/2017"/>
    <s v="Sales Receipt"/>
    <n v="998"/>
    <s v="No"/>
    <s v="Elpídio Oscar Benitez Nara"/>
    <s v="[:en]Presenting Author[:es]Autor presentador[:pb]Autor apresentador[:]"/>
    <s v="Uncategorized Income"/>
    <s v="11104 PayPal"/>
    <n v="500"/>
    <n v="38025"/>
    <x v="1"/>
  </r>
  <r>
    <x v="1"/>
    <s v="05/14/2017"/>
    <s v="Sales Receipt"/>
    <n v="1009"/>
    <s v="No"/>
    <s v="敦 加藤"/>
    <s v="[:en]Presenting Author[:es]Autor presentador[:pb]Autor apresentador[:]"/>
    <s v="Uncategorized Income"/>
    <s v="11104 PayPal"/>
    <n v="575"/>
    <n v="38600"/>
    <x v="1"/>
  </r>
  <r>
    <x v="1"/>
    <s v="05/14/2017"/>
    <s v="Sales Receipt"/>
    <n v="1008"/>
    <s v="No"/>
    <s v="MURIEL GAVIRA"/>
    <s v="[:en]Presenting Author[:es]Autor presentador[:pb]Autor apresentador[:]"/>
    <s v="Uncategorized Income"/>
    <s v="11104 PayPal"/>
    <n v="500"/>
    <n v="39100"/>
    <x v="1"/>
  </r>
  <r>
    <x v="1"/>
    <s v="05/14/2017"/>
    <s v="Sales Receipt"/>
    <n v="1007"/>
    <s v="No"/>
    <s v="Christian Lohmann"/>
    <s v="[:en]Presenting Author[:es]Autor presentador[:pb]Autor apresentador[:]"/>
    <s v="Uncategorized Income"/>
    <s v="11104 PayPal"/>
    <n v="500"/>
    <n v="39600"/>
    <x v="1"/>
  </r>
  <r>
    <x v="1"/>
    <s v="05/14/2017"/>
    <s v="Sales Receipt"/>
    <n v="1006"/>
    <s v="No"/>
    <s v="Ilka Heinze"/>
    <s v="[:en]PhD Students[:es]Estudiantes de Maestrías y doctorado[:pb]Estudantes de doutorado[:]"/>
    <s v="Uncategorized Income"/>
    <s v="11104 PayPal"/>
    <n v="275"/>
    <n v="39875"/>
    <x v="1"/>
  </r>
  <r>
    <x v="1"/>
    <s v="05/14/2017"/>
    <s v="Sales Receipt"/>
    <n v="1005"/>
    <s v="No"/>
    <s v="Henrique Cordeiro Mariano"/>
    <s v="Payment for the conference ICSB 2017"/>
    <s v="Uncategorized Income"/>
    <s v="11104 PayPal"/>
    <n v="500"/>
    <n v="40375"/>
    <x v="1"/>
  </r>
  <r>
    <x v="1"/>
    <s v="05/14/2017"/>
    <s v="Sales Receipt"/>
    <n v="1010"/>
    <s v="No"/>
    <s v="Melinda Tsang"/>
    <s v="[:en]ICSB Member[:es]Miembro ICSB[:pb]Membro do ICSB[:]"/>
    <s v="Uncategorized Income"/>
    <s v="11104 PayPal"/>
    <n v="575"/>
    <n v="40950"/>
    <x v="1"/>
  </r>
  <r>
    <x v="1"/>
    <s v="05/14/2017"/>
    <s v="Sales Receipt"/>
    <n v="1003"/>
    <s v="No"/>
    <s v="Eileen Figueroa Rivera"/>
    <s v="[:en]ICSB Member[:es]Miembro ICSB[:pb]Membro do ICSB[:]"/>
    <s v="Uncategorized Income"/>
    <s v="11104 PayPal"/>
    <n v="500"/>
    <n v="41450"/>
    <x v="1"/>
  </r>
  <r>
    <x v="1"/>
    <s v="05/14/2017"/>
    <s v="Sales Receipt"/>
    <n v="1003"/>
    <s v="No"/>
    <s v="Eileen Figueroa Rivera"/>
    <s v="[:en]Accompanying Guest: Gala Dinner &amp; Opening Reception[:es]Acompañante: Cena de Gala y Recepción de Bienvenida[:pb]Acomp..."/>
    <s v="Uncategorized Income"/>
    <s v="11104 PayPal"/>
    <n v="150"/>
    <n v="41600"/>
    <x v="1"/>
  </r>
  <r>
    <x v="1"/>
    <s v="05/14/2017"/>
    <s v="Sales Receipt"/>
    <n v="1002"/>
    <s v="No"/>
    <s v="Roseli Fistarol"/>
    <s v="[:en]PhD Students[:es]Estudiantes de Maestrías y doctorado[:pb]Estudantes de doutorado[:]"/>
    <s v="Uncategorized Income"/>
    <s v="11104 PayPal"/>
    <n v="275"/>
    <n v="41875"/>
    <x v="1"/>
  </r>
  <r>
    <x v="1"/>
    <s v="05/14/2017"/>
    <s v="Sales Receipt"/>
    <n v="1012"/>
    <s v="No"/>
    <s v="Sergio Oliveira"/>
    <s v="Payment for the conference ICSB 2017"/>
    <s v="Uncategorized Income"/>
    <s v="11104 PayPal"/>
    <n v="500"/>
    <n v="42375"/>
    <x v="1"/>
  </r>
  <r>
    <x v="1"/>
    <s v="05/14/2017"/>
    <s v="Sales Receipt"/>
    <n v="1011"/>
    <s v="No"/>
    <s v="CELSO LARA DE SOUZA"/>
    <s v="[:en]Presenting Author[:es]Autor presentador[:pb]Autor apresentador[:]"/>
    <s v="Uncategorized Income"/>
    <s v="11104 PayPal"/>
    <n v="575"/>
    <n v="42950"/>
    <x v="1"/>
  </r>
  <r>
    <x v="1"/>
    <s v="05/14/2017"/>
    <s v="Sales Receipt"/>
    <n v="1004"/>
    <s v="No"/>
    <s v="Byoung Jai Kim"/>
    <s v="[:en]Presenting Author[:es]Autor presentador[:pb]Autor apresentador[:]"/>
    <s v="Uncategorized Income"/>
    <s v="11104 PayPal"/>
    <n v="500"/>
    <n v="43450"/>
    <x v="1"/>
  </r>
  <r>
    <x v="1"/>
    <s v="05/15/2017"/>
    <s v="Sales Receipt"/>
    <n v="1043"/>
    <s v="No"/>
    <s v="Jay Mitra 1"/>
    <s v="[:en]Presenting Author[:es]Autor presentador[:pb]Autor apresentador[:]"/>
    <s v="Uncategorized Income"/>
    <s v="11104 PayPal"/>
    <n v="500"/>
    <n v="43950"/>
    <x v="1"/>
  </r>
  <r>
    <x v="1"/>
    <s v="05/15/2017"/>
    <s v="Sales Receipt"/>
    <n v="1013"/>
    <s v="No"/>
    <s v="ANAS AL BAKRI"/>
    <s v="Payment for the conference ICSB 2017"/>
    <s v="Uncategorized Income"/>
    <s v="11104 PayPal"/>
    <n v="500"/>
    <n v="44450"/>
    <x v="1"/>
  </r>
  <r>
    <x v="1"/>
    <s v="05/15/2017"/>
    <s v="Sales Receipt"/>
    <n v="1041"/>
    <s v="No"/>
    <s v="yuen wong"/>
    <s v="[:en]Presenting Author[:es]Autor presentador[:pb]Autor apresentador[:]"/>
    <s v="Uncategorized Income"/>
    <s v="11104 PayPal"/>
    <n v="500"/>
    <n v="44950"/>
    <x v="1"/>
  </r>
  <r>
    <x v="1"/>
    <s v="05/15/2017"/>
    <s v="Sales Receipt"/>
    <n v="1040"/>
    <s v="No"/>
    <s v="CARLOS SILVA"/>
    <s v="[:en]Presenting Author[:es]Autor presentador[:pb]Autor apresentador[:]"/>
    <s v="Uncategorized Income"/>
    <s v="11104 PayPal"/>
    <n v="500"/>
    <n v="45450"/>
    <x v="1"/>
  </r>
  <r>
    <x v="1"/>
    <s v="05/15/2017"/>
    <s v="Sales Receipt"/>
    <n v="1039"/>
    <s v="No"/>
    <s v="Adeilson F Santos"/>
    <s v="[:en]PhD Students[:es]Estudiantes de Maestrías y doctorado[:pb]Estudantes de doutorado[:]"/>
    <s v="Uncategorized Income"/>
    <s v="11104 PayPal"/>
    <n v="275"/>
    <n v="45725"/>
    <x v="1"/>
  </r>
  <r>
    <x v="1"/>
    <s v="05/15/2017"/>
    <s v="Sales Receipt"/>
    <n v="1038"/>
    <s v="No"/>
    <s v="Michelle Castro Carrijo"/>
    <s v="[:en]Presenting Author[:es]Autor presentador[:pb]Autor apresentador[:]"/>
    <s v="Uncategorized Income"/>
    <s v="11104 PayPal"/>
    <n v="500"/>
    <n v="46225"/>
    <x v="1"/>
  </r>
  <r>
    <x v="1"/>
    <s v="05/15/2017"/>
    <s v="Sales Receipt"/>
    <n v="1037"/>
    <s v="No"/>
    <s v="Joao Carnei Leao"/>
    <s v="[:en]PhD Students[:es]Estudiantes de Maestrías y doctorado[:pb]Estudantes de doutorado[:]"/>
    <s v="Uncategorized Income"/>
    <s v="11104 PayPal"/>
    <n v="275"/>
    <n v="46500"/>
    <x v="1"/>
  </r>
  <r>
    <x v="1"/>
    <s v="05/15/2017"/>
    <s v="Sales Receipt"/>
    <n v="1036"/>
    <s v="No"/>
    <s v="Flor Ángela Marulanda Valencia"/>
    <s v="[:en]Presenting Author[:es]Autor presentador[:pb]Autor apresentador[:]"/>
    <s v="Uncategorized Income"/>
    <s v="11104 PayPal"/>
    <n v="500"/>
    <n v="47000"/>
    <x v="1"/>
  </r>
  <r>
    <x v="1"/>
    <s v="05/15/2017"/>
    <s v="Sales Receipt"/>
    <n v="1035"/>
    <s v="No"/>
    <s v="Gabriel Ratto Domiciano"/>
    <s v="[:en]Presenting Author[:es]Autor presentador[:pb]Autor apresentador[:]"/>
    <s v="Uncategorized Income"/>
    <s v="11104 PayPal"/>
    <n v="500"/>
    <n v="47500"/>
    <x v="1"/>
  </r>
  <r>
    <x v="1"/>
    <s v="05/15/2017"/>
    <s v="Sales Receipt"/>
    <n v="1034"/>
    <s v="No"/>
    <s v="omar paganini"/>
    <s v="[:en]PhD Students[:es]Estudiantes de Maestrías y doctorado[:pb]Estudantes de doutorado[:]"/>
    <s v="Uncategorized Income"/>
    <s v="11104 PayPal"/>
    <n v="275"/>
    <n v="47775"/>
    <x v="1"/>
  </r>
  <r>
    <x v="1"/>
    <s v="05/15/2017"/>
    <s v="Sales Receipt"/>
    <n v="1033"/>
    <s v="No"/>
    <s v="Gustavo Portilho"/>
    <s v="[:en]PhD Students[:es]Estudiantes de Maestrías y doctorado[:pb]Estudantes de doutorado[:]"/>
    <s v="Uncategorized Income"/>
    <s v="11104 PayPal"/>
    <n v="275"/>
    <n v="48050"/>
    <x v="1"/>
  </r>
  <r>
    <x v="1"/>
    <s v="05/15/2017"/>
    <s v="Sales Receipt"/>
    <n v="1032"/>
    <s v="No"/>
    <s v="II Luscri"/>
    <s v="[:en]Presenting Author[:es]Autor presentador[:pb]Autor apresentador[:]"/>
    <s v="Uncategorized Income"/>
    <s v="11104 PayPal"/>
    <n v="500"/>
    <n v="48550"/>
    <x v="1"/>
  </r>
  <r>
    <x v="1"/>
    <s v="05/15/2017"/>
    <s v="Sales Receipt"/>
    <n v="1031"/>
    <s v="No"/>
    <s v="Dedilhana Lamare Manjabosco Hübner"/>
    <s v="[:en]PhD Students[:es]Estudiantes de Maestrías y doctorado[:pb]Estudantes de doutorado[:]"/>
    <s v="Uncategorized Income"/>
    <s v="11104 PayPal"/>
    <n v="275"/>
    <n v="48825"/>
    <x v="1"/>
  </r>
  <r>
    <x v="1"/>
    <s v="05/15/2017"/>
    <s v="Sales Receipt"/>
    <n v="1030"/>
    <s v="No"/>
    <s v="Patricia Valentin"/>
    <s v="[:en]Presenting Author[:es]Autor presentador[:pb]Autor apresentador[:]"/>
    <s v="Uncategorized Income"/>
    <s v="11104 PayPal"/>
    <n v="500"/>
    <n v="49325"/>
    <x v="1"/>
  </r>
  <r>
    <x v="1"/>
    <s v="05/15/2017"/>
    <s v="Sales Receipt"/>
    <n v="1029"/>
    <s v="No"/>
    <s v="Tyler Chamberlin"/>
    <s v="Payment for the conference ICSB 2017"/>
    <s v="Uncategorized Income"/>
    <s v="11104 PayPal"/>
    <n v="500"/>
    <n v="49825"/>
    <x v="1"/>
  </r>
  <r>
    <x v="1"/>
    <s v="05/15/2017"/>
    <s v="Sales Receipt"/>
    <n v="1028"/>
    <s v="No"/>
    <s v="Sandra Clavijo"/>
    <s v="[:en]Presenting Author[:es]Autor presentador[:pb]Autor apresentador[:]"/>
    <s v="Uncategorized Income"/>
    <s v="11104 PayPal"/>
    <n v="500"/>
    <n v="50325"/>
    <x v="1"/>
  </r>
  <r>
    <x v="1"/>
    <s v="05/15/2017"/>
    <s v="Sales Receipt"/>
    <n v="1027"/>
    <s v="No"/>
    <s v="Sungyong In"/>
    <s v="Academy Registration"/>
    <s v="Uncategorized Income"/>
    <s v="11104 PayPal"/>
    <n v="500"/>
    <n v="50825"/>
    <x v="1"/>
  </r>
  <r>
    <x v="1"/>
    <s v="05/15/2017"/>
    <s v="Sales Receipt"/>
    <n v="1026"/>
    <s v="No"/>
    <s v="RENATO FONSECA DE ANDRADE"/>
    <s v="[:en]ICSB Non-member[:es]No miembro de ICSB [:pb]Não associados ao ICSB [:]"/>
    <s v="Uncategorized Income"/>
    <s v="11104 PayPal"/>
    <n v="575"/>
    <n v="51400"/>
    <x v="1"/>
  </r>
  <r>
    <x v="1"/>
    <s v="05/15/2017"/>
    <s v="Sales Receipt"/>
    <n v="1026"/>
    <s v="No"/>
    <s v="RENATO FONSECA DE ANDRADE"/>
    <s v="[:en]Presenting Author[:es]Autor presentador[:pb]Autor apresentador[:]"/>
    <s v="Uncategorized Income"/>
    <s v="11104 PayPal"/>
    <n v="500"/>
    <n v="51900"/>
    <x v="1"/>
  </r>
  <r>
    <x v="1"/>
    <s v="05/15/2017"/>
    <s v="Sales Receipt"/>
    <n v="1025"/>
    <s v="No"/>
    <s v="ELIAS M B JUNIOR"/>
    <s v="[:en]PhD Students[:es]Estudiantes de Maestrías y doctorado[:pb]Estudantes de doutorado[:]"/>
    <s v="Uncategorized Income"/>
    <s v="11104 PayPal"/>
    <n v="275"/>
    <n v="52175"/>
    <x v="1"/>
  </r>
  <r>
    <x v="1"/>
    <s v="05/15/2017"/>
    <s v="Sales Receipt"/>
    <n v="1024"/>
    <s v="No"/>
    <s v="Patricia Valentin"/>
    <s v="[:en]Presenting Author[:es]Autor presentador[:pb]Autor apresentador[:]"/>
    <s v="Uncategorized Income"/>
    <s v="11104 PayPal"/>
    <n v="500"/>
    <n v="52675"/>
    <x v="1"/>
  </r>
  <r>
    <x v="1"/>
    <s v="05/15/2017"/>
    <s v="Sales Receipt"/>
    <n v="1023"/>
    <s v="No"/>
    <s v="RAMON LUIZ ARENHARDT"/>
    <s v="[:en]PhD Students[:es]Estudiantes de Maestrías y doctorado[:pb]Estudantes de doutorado[:]"/>
    <s v="Uncategorized Income"/>
    <s v="11104 PayPal"/>
    <n v="350"/>
    <n v="53025"/>
    <x v="1"/>
  </r>
  <r>
    <x v="1"/>
    <s v="05/15/2017"/>
    <s v="Sales Receipt"/>
    <n v="1022"/>
    <s v="No"/>
    <s v="Saulo Fabiano Amâncio Vieira"/>
    <s v="[:en]Presenting Author[:es]Autor presentador[:pb]Autor apresentador[:]"/>
    <s v="Uncategorized Income"/>
    <s v="11104 PayPal"/>
    <n v="575"/>
    <n v="53600"/>
    <x v="1"/>
  </r>
  <r>
    <x v="1"/>
    <s v="05/15/2017"/>
    <s v="Sales Receipt"/>
    <n v="1021"/>
    <s v="No"/>
    <s v="Jung-Hee Lee"/>
    <s v="[:en]ICSB Member[:es]Miembro ICSB[:pb]Membro do ICSB[:]"/>
    <s v="Uncategorized Income"/>
    <s v="11104 PayPal"/>
    <n v="575"/>
    <n v="54175"/>
    <x v="1"/>
  </r>
  <r>
    <x v="1"/>
    <s v="05/15/2017"/>
    <s v="Sales Receipt"/>
    <n v="1020"/>
    <s v="No"/>
    <s v="Steven Dionne"/>
    <s v="Payment for the conference ICSB 2017"/>
    <s v="Uncategorized Income"/>
    <s v="11104 PayPal"/>
    <n v="575"/>
    <n v="54750"/>
    <x v="1"/>
  </r>
  <r>
    <x v="1"/>
    <s v="05/15/2017"/>
    <s v="Sales Receipt"/>
    <n v="1019"/>
    <s v="No"/>
    <s v="SATOSHI YAMAMOTO"/>
    <s v="[:en]Presenting Author[:es]Autor presentador[:pb]Autor apresentador[:]"/>
    <s v="Uncategorized Income"/>
    <s v="11104 PayPal"/>
    <n v="575"/>
    <n v="55325"/>
    <x v="1"/>
  </r>
  <r>
    <x v="1"/>
    <s v="05/15/2017"/>
    <s v="Sales Receipt"/>
    <n v="1018"/>
    <s v="No"/>
    <s v="Yuko Aoyama"/>
    <s v="[:en]Presenting Author[:es]Autor presentador[:pb]Autor apresentador[:]"/>
    <s v="Uncategorized Income"/>
    <s v="11104 PayPal"/>
    <n v="575"/>
    <n v="55900"/>
    <x v="1"/>
  </r>
  <r>
    <x v="1"/>
    <s v="05/15/2017"/>
    <s v="Sales Receipt"/>
    <n v="1017"/>
    <s v="No"/>
    <s v="Carola Piazolo"/>
    <s v="Payment for the conference ICSB 2017"/>
    <s v="Uncategorized Income"/>
    <s v="11104 PayPal"/>
    <n v="575"/>
    <n v="56475"/>
    <x v="1"/>
  </r>
  <r>
    <x v="1"/>
    <s v="05/15/2017"/>
    <s v="Sales Receipt"/>
    <n v="1016"/>
    <s v="No"/>
    <s v="Graciele Tonial"/>
    <s v="[:en]PhD Students[:es]Estudiantes de Maestrías y doctorado[:pb]Estudantes de doutorado[:]"/>
    <s v="Uncategorized Income"/>
    <s v="11104 PayPal"/>
    <n v="350"/>
    <n v="56825"/>
    <x v="1"/>
  </r>
  <r>
    <x v="1"/>
    <s v="05/15/2017"/>
    <s v="Sales Receipt"/>
    <n v="1015"/>
    <s v="No"/>
    <s v="Mauro Cesar Morigi"/>
    <s v="[:en]Presenting Author[:es]Autor presentador[:pb]Autor apresentador[:]"/>
    <s v="Uncategorized Income"/>
    <s v="11104 PayPal"/>
    <n v="500"/>
    <n v="57325"/>
    <x v="1"/>
  </r>
  <r>
    <x v="1"/>
    <s v="05/15/2017"/>
    <s v="Sales Receipt"/>
    <n v="1014"/>
    <s v="No"/>
    <s v="Teresia Linge"/>
    <s v="[:en]Presenting Author[:es]Autor presentador[:pb]Autor apresentador[:]"/>
    <s v="Uncategorized Income"/>
    <s v="11104 PayPal"/>
    <n v="575"/>
    <n v="57900"/>
    <x v="1"/>
  </r>
  <r>
    <x v="1"/>
    <s v="05/15/2017"/>
    <s v="Sales Receipt"/>
    <n v="1042"/>
    <s v="No"/>
    <s v="Brogan Work"/>
    <s v="Payment for the conference ICSB 2017"/>
    <s v="Uncategorized Income"/>
    <s v="11104 PayPal"/>
    <n v="500"/>
    <n v="58400"/>
    <x v="1"/>
  </r>
  <r>
    <x v="1"/>
    <s v="05/16/2017"/>
    <s v="Sales Receipt"/>
    <n v="1047"/>
    <s v="No"/>
    <s v="Hilka Pelizza Vier Machado"/>
    <s v="[:en]Presenting Author[:es]Autor presentador[:pb]Autor apresentador[:]"/>
    <s v="Uncategorized Income"/>
    <s v="11104 PayPal"/>
    <n v="500"/>
    <n v="58900"/>
    <x v="1"/>
  </r>
  <r>
    <x v="1"/>
    <s v="05/16/2017"/>
    <s v="Sales Receipt"/>
    <n v="1044"/>
    <s v="No"/>
    <s v="Michel Beine"/>
    <s v="[:en]Presenting Author[:es]Autor presentador[:pb]Autor apresentador[:]"/>
    <s v="Uncategorized Income"/>
    <s v="11104 PayPal"/>
    <n v="500"/>
    <n v="59400"/>
    <x v="1"/>
  </r>
  <r>
    <x v="1"/>
    <s v="05/16/2017"/>
    <s v="Sales Receipt"/>
    <n v="1045"/>
    <s v="No"/>
    <s v="VANESSA VASCONCELOS"/>
    <s v="[:en]PhD Students[:es]Estudiantes de Maestrías y doctorado[:pb]Estudantes de doutorado[:]"/>
    <s v="Uncategorized Income"/>
    <s v="11104 PayPal"/>
    <n v="275"/>
    <n v="59675"/>
    <x v="1"/>
  </r>
  <r>
    <x v="1"/>
    <s v="05/16/2017"/>
    <s v="Sales Receipt"/>
    <n v="1046"/>
    <s v="No"/>
    <s v="Politecnico Grancolombiano"/>
    <s v="[:en]Presenting Author[:es]Autor presentador[:pb]Autor apresentador[:]"/>
    <s v="Uncategorized Income"/>
    <s v="11104 PayPal"/>
    <n v="500"/>
    <n v="60175"/>
    <x v="1"/>
  </r>
  <r>
    <x v="1"/>
    <s v="05/17/2017"/>
    <s v="Sales Receipt"/>
    <n v="1051"/>
    <s v="No"/>
    <s v="Brogan Work"/>
    <s v="[:en]Presenting Author[:es]Autor presentador[:pb]Autor apresentador[:]"/>
    <s v="Uncategorized Income"/>
    <s v="11104 PayPal"/>
    <n v="500"/>
    <n v="60675"/>
    <x v="1"/>
  </r>
  <r>
    <x v="1"/>
    <s v="05/17/2017"/>
    <s v="Sales Receipt"/>
    <n v="1048"/>
    <s v="No"/>
    <s v="Prof. Jürgen Klein"/>
    <s v="[:en]Presenting Author[:es]Autor presentador[:pb]Autor apresentador[:]"/>
    <s v="Uncategorized Income"/>
    <s v="11104 PayPal"/>
    <n v="500"/>
    <n v="61175"/>
    <x v="1"/>
  </r>
  <r>
    <x v="1"/>
    <s v="05/17/2017"/>
    <s v="Sales Receipt"/>
    <n v="1049"/>
    <s v="No"/>
    <s v="Gunnar Prause"/>
    <s v="Payment for the conference ICSB 2017"/>
    <s v="Uncategorized Income"/>
    <s v="11104 PayPal"/>
    <n v="500"/>
    <n v="61675"/>
    <x v="1"/>
  </r>
  <r>
    <x v="1"/>
    <s v="05/17/2017"/>
    <s v="Sales Receipt"/>
    <n v="1050"/>
    <s v="No"/>
    <s v="KBIZ KBIZ"/>
    <s v="[:en]ICSB Member[:es]Miembro ICSB[:pb]Membro do ICSB[:]"/>
    <s v="Uncategorized Income"/>
    <s v="11104 PayPal"/>
    <n v="1000"/>
    <n v="62675"/>
    <x v="1"/>
  </r>
  <r>
    <x v="1"/>
    <s v="05/18/2017"/>
    <s v="Sales Receipt"/>
    <n v="1058"/>
    <s v="No"/>
    <s v="Liliane Guimarães"/>
    <s v="[:en]Presenting Author[:es]Autor presentador[:pb]Autor apresentador[:]"/>
    <s v="Uncategorized Income"/>
    <s v="11104 PayPal"/>
    <n v="500"/>
    <n v="63175"/>
    <x v="1"/>
  </r>
  <r>
    <x v="1"/>
    <s v="05/18/2017"/>
    <s v="Sales Receipt"/>
    <n v="1057"/>
    <s v="No"/>
    <s v="Diana Walsh 1"/>
    <s v="[:en]Presenting Author[:es]Autor presentador[:pb]Autor apresentador[:]"/>
    <s v="Uncategorized Income"/>
    <s v="11104 PayPal"/>
    <n v="500"/>
    <n v="63675"/>
    <x v="1"/>
  </r>
  <r>
    <x v="1"/>
    <s v="05/18/2017"/>
    <s v="Sales Receipt"/>
    <n v="1056"/>
    <s v="No"/>
    <s v="Iva Iordanova"/>
    <s v="Professional Membership"/>
    <s v="Uncategorized Income"/>
    <s v="11104 PayPal"/>
    <n v="125"/>
    <n v="63800"/>
    <x v="1"/>
  </r>
  <r>
    <x v="1"/>
    <s v="05/18/2017"/>
    <s v="Sales Receipt"/>
    <n v="1052"/>
    <s v="No"/>
    <s v="Benjamin VEDEL"/>
    <s v="[:en]Presenting Author[:es]Autor presentador[:pb]Autor apresentador[:]"/>
    <s v="Uncategorized Income"/>
    <s v="11104 PayPal"/>
    <n v="500"/>
    <n v="64300"/>
    <x v="1"/>
  </r>
  <r>
    <x v="1"/>
    <s v="05/18/2017"/>
    <s v="Sales Receipt"/>
    <n v="1054"/>
    <s v="No"/>
    <s v="Gabriella Gonçalves de Mattos Sant Anna"/>
    <s v="[:en]Presenting Author[:es]Autor presentador[:pb]Autor apresentador[:]"/>
    <s v="Uncategorized Income"/>
    <s v="11104 PayPal"/>
    <n v="500"/>
    <n v="64800"/>
    <x v="1"/>
  </r>
  <r>
    <x v="1"/>
    <s v="05/18/2017"/>
    <s v="Sales Receipt"/>
    <n v="1053"/>
    <s v="No"/>
    <s v="Ajax Persaud"/>
    <s v="Payment for the conference ICSB 2017"/>
    <s v="Uncategorized Income"/>
    <s v="11104 PayPal"/>
    <n v="500"/>
    <n v="65300"/>
    <x v="1"/>
  </r>
  <r>
    <x v="1"/>
    <s v="05/18/2017"/>
    <s v="Sales Receipt"/>
    <n v="1055"/>
    <s v="No"/>
    <s v="Rebecca Stekelorum 1"/>
    <s v="[:en]PhD Students[:es]Estudiantes de Maestrías y doctorado[:pb]Estudantes de doutorado[:]"/>
    <s v="Uncategorized Income"/>
    <s v="11104 PayPal"/>
    <n v="275"/>
    <n v="65575"/>
    <x v="1"/>
  </r>
  <r>
    <x v="1"/>
    <s v="05/19/2017"/>
    <s v="Sales Receipt"/>
    <n v="1066"/>
    <s v="No"/>
    <s v="ALEXANDRE O LIMA"/>
    <s v="[:en]Presenting Author[:es]Autor presentador[:pb]Autor apresentador[:]"/>
    <s v="Uncategorized Income"/>
    <s v="11104 PayPal"/>
    <n v="500"/>
    <n v="66075"/>
    <x v="1"/>
  </r>
  <r>
    <x v="1"/>
    <s v="05/19/2017"/>
    <s v="Sales Receipt"/>
    <n v="1065"/>
    <s v="No"/>
    <s v="Mark Freel"/>
    <s v="[:en]Presenting Author[:es]Autor presentador[:pb]Autor apresentador[:]"/>
    <s v="Uncategorized Income"/>
    <s v="11104 PayPal"/>
    <n v="500"/>
    <n v="66575"/>
    <x v="1"/>
  </r>
  <r>
    <x v="1"/>
    <s v="05/19/2017"/>
    <s v="Sales Receipt"/>
    <n v="1064"/>
    <s v="No"/>
    <s v="Arsalan Safari 1"/>
    <s v="[:en]ICSB Member[:es]Miembro ICSB[:pb]Membro do ICSB[:]"/>
    <s v="Uncategorized Income"/>
    <s v="11104 PayPal"/>
    <n v="500"/>
    <n v="67075"/>
    <x v="1"/>
  </r>
  <r>
    <x v="1"/>
    <s v="05/19/2017"/>
    <s v="Sales Receipt"/>
    <n v="1063"/>
    <s v="No"/>
    <s v="Alexandre Pignanelli"/>
    <s v="[:en]Presenting Author[:es]Autor presentador[:pb]Autor apresentador[:]"/>
    <s v="Uncategorized Income"/>
    <s v="11104 PayPal"/>
    <n v="500"/>
    <n v="67575"/>
    <x v="1"/>
  </r>
  <r>
    <x v="1"/>
    <s v="05/19/2017"/>
    <s v="Sales Receipt"/>
    <n v="1062"/>
    <s v="No"/>
    <s v="Rosa Lisa Iannone"/>
    <s v="[:en]PhD Students[:es]Estudiantes de Maestrías y doctorado[:pb]Estudantes de doutorado[:]"/>
    <s v="Uncategorized Income"/>
    <s v="11104 PayPal"/>
    <n v="275"/>
    <n v="67850"/>
    <x v="1"/>
  </r>
  <r>
    <x v="1"/>
    <s v="05/19/2017"/>
    <s v="Sales Receipt"/>
    <n v="1061"/>
    <s v="No"/>
    <s v="Edmilson Lima 1"/>
    <s v="[:en]ICSB Member[:es]Miembro ICSB[:pb]Membro do ICSB[:]"/>
    <s v="Uncategorized Income"/>
    <s v="11104 PayPal"/>
    <n v="500"/>
    <n v="68350"/>
    <x v="1"/>
  </r>
  <r>
    <x v="1"/>
    <s v="05/19/2017"/>
    <s v="Sales Receipt"/>
    <n v="1060"/>
    <s v="No"/>
    <s v="jacqueline schmidt 1"/>
    <s v="Payment for the conference ICSB 2017"/>
    <s v="Uncategorized Income"/>
    <s v="11104 PayPal"/>
    <n v="500"/>
    <n v="68850"/>
    <x v="1"/>
  </r>
  <r>
    <x v="1"/>
    <s v="05/19/2017"/>
    <s v="Sales Receipt"/>
    <n v="1059"/>
    <s v="No"/>
    <s v="YOSR TAHAR"/>
    <s v="[:en]Presenting Author[:es]Autor presentador[:pb]Autor apresentador[:]"/>
    <s v="Uncategorized Income"/>
    <s v="11104 PayPal"/>
    <n v="500"/>
    <n v="69350"/>
    <x v="1"/>
  </r>
  <r>
    <x v="1"/>
    <s v="05/20/2017"/>
    <s v="Sales Receipt"/>
    <n v="1067"/>
    <s v="No"/>
    <s v="Nicolas Helvig"/>
    <s v="[:en]ICSB Non-member[:es]No miembro de ICSB [:pb]Não associados ao ICSB [:]"/>
    <s v="Uncategorized Income"/>
    <s v="11104 PayPal"/>
    <n v="575"/>
    <n v="69925"/>
    <x v="1"/>
  </r>
  <r>
    <x v="1"/>
    <s v="05/21/2017"/>
    <s v="Sales Receipt"/>
    <n v="1068"/>
    <s v="No"/>
    <s v="MEHRZAD SAEEDIKIYA"/>
    <s v="[:en]PhD Students[:es]Estudiantes de Maestrías y doctorado[:pb]Estudantes de doutorado[:]"/>
    <s v="Uncategorized Income"/>
    <s v="11104 PayPal"/>
    <n v="275"/>
    <n v="70200"/>
    <x v="1"/>
  </r>
  <r>
    <x v="1"/>
    <s v="05/22/2017"/>
    <s v="Sales Receipt"/>
    <n v="1071"/>
    <s v="No"/>
    <s v="Tamela McClam"/>
    <s v="HCMBA Entrepreneurship Student Registration"/>
    <s v="Uncategorized Income"/>
    <s v="11104 PayPal"/>
    <n v="35"/>
    <n v="70235"/>
    <x v="2"/>
  </r>
  <r>
    <x v="1"/>
    <s v="05/22/2017"/>
    <s v="Sales Receipt"/>
    <n v="1069"/>
    <s v="No"/>
    <s v="Надежда Бутрюмова"/>
    <s v="[:en]Presenting Author[:es]Autor presentador[:pb]Autor apresentador[:]"/>
    <s v="Uncategorized Income"/>
    <s v="11104 PayPal"/>
    <n v="500"/>
    <n v="70735"/>
    <x v="1"/>
  </r>
  <r>
    <x v="1"/>
    <s v="05/22/2017"/>
    <s v="Sales Receipt"/>
    <n v="1070"/>
    <s v="No"/>
    <s v="Jennifer Butler-Symonds"/>
    <s v="Creativity &amp; Innovation Class Student Registration"/>
    <s v="Uncategorized Income"/>
    <s v="11104 PayPal"/>
    <n v="35"/>
    <n v="70770"/>
    <x v="2"/>
  </r>
  <r>
    <x v="1"/>
    <s v="05/23/2017"/>
    <s v="Refund"/>
    <n v="1075"/>
    <s v="No"/>
    <s v="Teresia Linge"/>
    <s v="PayPal Transaction"/>
    <s v="Uncategorized Income"/>
    <s v="11104 PayPal"/>
    <n v="-80"/>
    <n v="70690"/>
    <x v="1"/>
  </r>
  <r>
    <x v="1"/>
    <s v="05/23/2017"/>
    <s v="Sales Receipt"/>
    <n v="1072"/>
    <s v="No"/>
    <s v="Edmund Mazwai"/>
    <s v="[:en]ICSB Member[:es]Miembro ICSB[:pb]Membro do ICSB[:]"/>
    <s v="Uncategorized Income"/>
    <s v="11104 PayPal"/>
    <n v="1150"/>
    <n v="71840"/>
    <x v="1"/>
  </r>
  <r>
    <x v="1"/>
    <s v="05/23/2017"/>
    <s v="Sales Receipt"/>
    <n v="1078"/>
    <s v="No"/>
    <s v="Thomas Daniels"/>
    <s v="Creativity &amp; Innovation Class Student Registration"/>
    <s v="Uncategorized Income"/>
    <s v="11104 PayPal"/>
    <n v="35"/>
    <n v="71875"/>
    <x v="2"/>
  </r>
  <r>
    <x v="1"/>
    <s v="05/23/2017"/>
    <s v="Sales Receipt"/>
    <n v="1073"/>
    <s v="No"/>
    <s v="Joshua Smith"/>
    <s v="Creativity &amp; Innovation Class Student Registration"/>
    <s v="Uncategorized Income"/>
    <s v="11104 PayPal"/>
    <n v="35"/>
    <n v="71910"/>
    <x v="2"/>
  </r>
  <r>
    <x v="1"/>
    <s v="05/23/2017"/>
    <s v="Sales Receipt"/>
    <n v="1076"/>
    <s v="No"/>
    <s v="jaime gasco"/>
    <s v="Creativity &amp; Innovation Class Student Registration"/>
    <s v="Uncategorized Income"/>
    <s v="11104 PayPal"/>
    <n v="35"/>
    <n v="71945"/>
    <x v="2"/>
  </r>
  <r>
    <x v="1"/>
    <s v="05/23/2017"/>
    <s v="Sales Receipt"/>
    <n v="1074"/>
    <s v="No"/>
    <s v="Rodrigo Varela 1"/>
    <n v="19"/>
    <s v="Uncategorized Income"/>
    <s v="11104 PayPal"/>
    <n v="450"/>
    <n v="72395"/>
    <x v="1"/>
  </r>
  <r>
    <x v="1"/>
    <s v="05/23/2017"/>
    <s v="Sales Receipt"/>
    <n v="1077"/>
    <s v="No"/>
    <s v="Miral Amin"/>
    <s v="Creativity &amp; Innovation Class Student Registration"/>
    <s v="Uncategorized Income"/>
    <s v="11104 PayPal"/>
    <n v="35"/>
    <n v="72430"/>
    <x v="2"/>
  </r>
  <r>
    <x v="1"/>
    <s v="05/24/2017"/>
    <s v="Refund"/>
    <n v="1090"/>
    <s v="No"/>
    <s v="敦 加藤"/>
    <s v="PayPal Transaction"/>
    <s v="Uncategorized Income"/>
    <s v="11104 PayPal"/>
    <n v="-80"/>
    <n v="72350"/>
    <x v="1"/>
  </r>
  <r>
    <x v="1"/>
    <s v="05/24/2017"/>
    <s v="Sales Receipt"/>
    <n v="1079"/>
    <s v="No"/>
    <s v="Matthew Hart"/>
    <s v="Creativity &amp; Innovation Class Student Registration"/>
    <s v="Uncategorized Income"/>
    <s v="11104 PayPal"/>
    <n v="35"/>
    <n v="72385"/>
    <x v="2"/>
  </r>
  <r>
    <x v="1"/>
    <s v="05/24/2017"/>
    <s v="Refund"/>
    <n v="1088"/>
    <s v="No"/>
    <s v="SATOSHI YAMAMOTO"/>
    <s v="PayPal Transaction"/>
    <s v="Uncategorized Income"/>
    <s v="11104 PayPal"/>
    <n v="-80"/>
    <n v="72305"/>
    <x v="1"/>
  </r>
  <r>
    <x v="1"/>
    <s v="05/24/2017"/>
    <s v="Refund"/>
    <n v="1087"/>
    <s v="No"/>
    <s v="Yuko Aoyama"/>
    <s v="PayPal Transaction"/>
    <s v="Uncategorized Income"/>
    <s v="11104 PayPal"/>
    <n v="-80"/>
    <n v="72225"/>
    <x v="1"/>
  </r>
  <r>
    <x v="1"/>
    <s v="05/24/2017"/>
    <s v="Refund"/>
    <n v="1086"/>
    <s v="No"/>
    <s v="Steven Dionne"/>
    <s v="PayPal Transaction"/>
    <s v="Uncategorized Income"/>
    <s v="11104 PayPal"/>
    <n v="-80"/>
    <n v="72145"/>
    <x v="1"/>
  </r>
  <r>
    <x v="1"/>
    <s v="05/24/2017"/>
    <s v="Refund"/>
    <n v="1085"/>
    <s v="No"/>
    <s v="Saulo Fabiano Amâncio Vieira"/>
    <s v="PayPal Transaction"/>
    <s v="Uncategorized Income"/>
    <s v="11104 PayPal"/>
    <n v="-80"/>
    <n v="72065"/>
    <x v="1"/>
  </r>
  <r>
    <x v="1"/>
    <s v="05/24/2017"/>
    <s v="Sales Receipt"/>
    <n v="1097"/>
    <s v="No"/>
    <s v="Linda Ross"/>
    <s v="[:en]Presenting Author[:es]Autor presentador[:pb]Autor apresentador[:]"/>
    <s v="Uncategorized Income"/>
    <s v="11104 PayPal"/>
    <n v="575"/>
    <n v="72640"/>
    <x v="1"/>
  </r>
  <r>
    <x v="1"/>
    <s v="05/24/2017"/>
    <s v="Sales Receipt"/>
    <n v="1096"/>
    <s v="No"/>
    <s v="Anna Lim"/>
    <s v="Creativity &amp; Innovation Class Student Registration"/>
    <s v="Uncategorized Income"/>
    <s v="11104 PayPal"/>
    <n v="35"/>
    <n v="72675"/>
    <x v="2"/>
  </r>
  <r>
    <x v="1"/>
    <s v="05/24/2017"/>
    <s v="Sales Receipt"/>
    <n v="1095"/>
    <s v="No"/>
    <s v="Bidemi Olaniyi-Leyimu"/>
    <s v="Creativity &amp; Innovation Class Student Registration"/>
    <s v="Uncategorized Income"/>
    <s v="11104 PayPal"/>
    <n v="35"/>
    <n v="72710"/>
    <x v="2"/>
  </r>
  <r>
    <x v="1"/>
    <s v="05/24/2017"/>
    <s v="Sales Receipt"/>
    <n v="1094"/>
    <s v="No"/>
    <s v="mahwish ali"/>
    <s v="Creativity &amp; Innovation Class Student Registration"/>
    <s v="Uncategorized Income"/>
    <s v="11104 PayPal"/>
    <n v="35"/>
    <n v="72745"/>
    <x v="2"/>
  </r>
  <r>
    <x v="1"/>
    <s v="05/24/2017"/>
    <s v="Sales Receipt"/>
    <n v="1093"/>
    <s v="No"/>
    <s v="Timothy Flynn"/>
    <s v="Creativity &amp; Innovation Class Student Registration"/>
    <s v="Uncategorized Income"/>
    <s v="11104 PayPal"/>
    <n v="35"/>
    <n v="72780"/>
    <x v="2"/>
  </r>
  <r>
    <x v="1"/>
    <s v="05/24/2017"/>
    <s v="Sales Receipt"/>
    <n v="1092"/>
    <s v="No"/>
    <s v="Maria Manganaan Sheridan College"/>
    <s v="Presenting Author #116"/>
    <s v="Uncategorized Income"/>
    <s v="11104 PayPal"/>
    <n v="500"/>
    <n v="73280"/>
    <x v="1"/>
  </r>
  <r>
    <x v="1"/>
    <s v="05/24/2017"/>
    <s v="Sales Receipt"/>
    <n v="1091"/>
    <s v="No"/>
    <s v="Chanarus Wongcharee"/>
    <s v="Presenting Author #74"/>
    <s v="Uncategorized Income"/>
    <s v="11104 PayPal"/>
    <n v="575"/>
    <n v="73855"/>
    <x v="1"/>
  </r>
  <r>
    <x v="1"/>
    <s v="05/24/2017"/>
    <s v="Sales Receipt"/>
    <n v="1084"/>
    <s v="No"/>
    <s v="Edward Fein"/>
    <s v="Creativity &amp; Innovation Class Student Registration"/>
    <s v="Uncategorized Income"/>
    <s v="11104 PayPal"/>
    <n v="35"/>
    <n v="73890"/>
    <x v="2"/>
  </r>
  <r>
    <x v="1"/>
    <s v="05/24/2017"/>
    <s v="Sales Receipt"/>
    <n v="1083"/>
    <s v="No"/>
    <s v="JACKIE CALAWAY"/>
    <s v="Presenting Author #302"/>
    <s v="Uncategorized Income"/>
    <s v="11104 PayPal"/>
    <n v="500"/>
    <n v="74390"/>
    <x v="1"/>
  </r>
  <r>
    <x v="1"/>
    <s v="05/24/2017"/>
    <s v="Sales Receipt"/>
    <n v="1082"/>
    <s v="No"/>
    <s v="JACKIE Callaway"/>
    <s v="Presenting Author #302"/>
    <s v="Uncategorized Income"/>
    <s v="11104 PayPal"/>
    <n v="500"/>
    <n v="74890"/>
    <x v="1"/>
  </r>
  <r>
    <x v="1"/>
    <s v="05/24/2017"/>
    <s v="Sales Receipt"/>
    <n v="1081"/>
    <s v="No"/>
    <s v="Lee Jeong Hoon"/>
    <s v="Presenting Author #263"/>
    <s v="Uncategorized Income"/>
    <s v="11104 PayPal"/>
    <n v="500"/>
    <n v="75390"/>
    <x v="1"/>
  </r>
  <r>
    <x v="1"/>
    <s v="05/24/2017"/>
    <s v="Sales Receipt"/>
    <n v="1080"/>
    <s v="No"/>
    <s v="P K PRAHALAD"/>
    <s v="Creativity &amp; Innovation Class Student Registration"/>
    <s v="Uncategorized Income"/>
    <s v="11104 PayPal"/>
    <n v="35"/>
    <n v="75425"/>
    <x v="2"/>
  </r>
  <r>
    <x v="1"/>
    <s v="05/24/2017"/>
    <s v="Refund"/>
    <n v="1089"/>
    <s v="No"/>
    <s v="CELSO LARA DE SOUZA"/>
    <s v="PayPal Transaction"/>
    <s v="Uncategorized Income"/>
    <s v="11104 PayPal"/>
    <n v="-80"/>
    <n v="75345"/>
    <x v="1"/>
  </r>
  <r>
    <x v="1"/>
    <s v="05/25/2017"/>
    <s v="Sales Receipt"/>
    <n v="1105"/>
    <s v="No"/>
    <s v="Jahvini Amin"/>
    <s v="Creativity &amp; Innovation Class Student Registration"/>
    <s v="Uncategorized Income"/>
    <s v="11104 PayPal"/>
    <n v="35"/>
    <n v="75380"/>
    <x v="2"/>
  </r>
  <r>
    <x v="1"/>
    <s v="05/25/2017"/>
    <s v="Sales Receipt"/>
    <n v="1104"/>
    <s v="No"/>
    <s v="Linda Acholonu"/>
    <s v="Creativity &amp; Innovation Class Student Registration"/>
    <s v="Uncategorized Income"/>
    <s v="11104 PayPal"/>
    <n v="35"/>
    <n v="75415"/>
    <x v="2"/>
  </r>
  <r>
    <x v="1"/>
    <s v="05/25/2017"/>
    <s v="Sales Receipt"/>
    <n v="1103"/>
    <s v="No"/>
    <s v="Jared Larson"/>
    <s v="Creativity &amp; Innovation Class Student Registration"/>
    <s v="Uncategorized Income"/>
    <s v="11104 PayPal"/>
    <n v="35"/>
    <n v="75450"/>
    <x v="2"/>
  </r>
  <r>
    <x v="1"/>
    <s v="05/25/2017"/>
    <s v="Sales Receipt"/>
    <n v="1098"/>
    <s v="No"/>
    <s v="KINGSLEY KWESI HANSON"/>
    <s v="Professional Membership"/>
    <s v="Uncategorized Income"/>
    <s v="11104 PayPal"/>
    <n v="125"/>
    <n v="75575"/>
    <x v="1"/>
  </r>
  <r>
    <x v="1"/>
    <s v="05/25/2017"/>
    <s v="Sales Receipt"/>
    <n v="1101"/>
    <s v="No"/>
    <s v="Atiba Mathlin"/>
    <s v="Creativity &amp; Innovation Class Student Registration"/>
    <s v="Uncategorized Income"/>
    <s v="11104 PayPal"/>
    <n v="35"/>
    <n v="75610"/>
    <x v="2"/>
  </r>
  <r>
    <x v="1"/>
    <s v="05/25/2017"/>
    <s v="Sales Receipt"/>
    <n v="1100"/>
    <s v="No"/>
    <s v="Emad Rajih"/>
    <s v="Creativity &amp; Innovation Class Student Registration"/>
    <s v="Uncategorized Income"/>
    <s v="11104 PayPal"/>
    <n v="35"/>
    <n v="75645"/>
    <x v="2"/>
  </r>
  <r>
    <x v="1"/>
    <s v="05/25/2017"/>
    <s v="Sales Receipt"/>
    <n v="1099"/>
    <s v="No"/>
    <s v="Lesley Liggins"/>
    <s v="Creativity &amp; Innovation Class Student Registration"/>
    <s v="Uncategorized Income"/>
    <s v="11104 PayPal"/>
    <n v="35"/>
    <n v="75680"/>
    <x v="2"/>
  </r>
  <r>
    <x v="1"/>
    <s v="05/25/2017"/>
    <s v="Sales Receipt"/>
    <n v="1102"/>
    <s v="No"/>
    <s v="Ahmad Alkaddour"/>
    <s v="HCMBA Entrepreneurship Student Registration"/>
    <s v="Uncategorized Income"/>
    <s v="11104 PayPal"/>
    <n v="35"/>
    <n v="75715"/>
    <x v="2"/>
  </r>
  <r>
    <x v="1"/>
    <s v="05/26/2017"/>
    <s v="Sales Receipt"/>
    <n v="1112"/>
    <s v="No"/>
    <s v="aracelis vega"/>
    <s v="Creativity &amp; Innovation Class Student Registration"/>
    <s v="Uncategorized Income"/>
    <s v="11104 PayPal"/>
    <n v="35"/>
    <n v="75750"/>
    <x v="2"/>
  </r>
  <r>
    <x v="1"/>
    <s v="05/26/2017"/>
    <s v="Sales Receipt"/>
    <n v="1111"/>
    <s v="No"/>
    <s v="Lauren Harvey"/>
    <s v="Creativity &amp; Innovation Class Student Registration"/>
    <s v="Uncategorized Income"/>
    <s v="11104 PayPal"/>
    <n v="35"/>
    <n v="75785"/>
    <x v="2"/>
  </r>
  <r>
    <x v="1"/>
    <s v="05/26/2017"/>
    <s v="Sales Receipt"/>
    <n v="1110"/>
    <s v="No"/>
    <s v="Kimble Byrd"/>
    <s v="[:en]Presenting Author[:es]Autor presentador[:pb]Autor apresentador[:]"/>
    <s v="Uncategorized Income"/>
    <s v="11104 PayPal"/>
    <n v="575"/>
    <n v="76360"/>
    <x v="1"/>
  </r>
  <r>
    <x v="1"/>
    <s v="05/26/2017"/>
    <s v="Sales Receipt"/>
    <n v="1106"/>
    <s v="No"/>
    <s v="Shawn Safford"/>
    <s v="Creativity &amp; Innovation Class Student Registration"/>
    <s v="Uncategorized Income"/>
    <s v="11104 PayPal"/>
    <n v="35"/>
    <n v="76395"/>
    <x v="2"/>
  </r>
  <r>
    <x v="1"/>
    <s v="05/26/2017"/>
    <s v="Sales Receipt"/>
    <n v="1108"/>
    <s v="No"/>
    <s v="Jenny Kramer"/>
    <s v="Creativity &amp; Innovation Class Student Registration"/>
    <s v="Uncategorized Income"/>
    <s v="11104 PayPal"/>
    <n v="35"/>
    <n v="76430"/>
    <x v="2"/>
  </r>
  <r>
    <x v="1"/>
    <s v="05/26/2017"/>
    <s v="Sales Receipt"/>
    <n v="1107"/>
    <s v="No"/>
    <s v="Jirapa Junbua"/>
    <s v="paper #68"/>
    <s v="Uncategorized Income"/>
    <s v="11104 PayPal"/>
    <n v="575"/>
    <n v="77005"/>
    <x v="1"/>
  </r>
  <r>
    <x v="1"/>
    <s v="05/26/2017"/>
    <s v="Sales Receipt"/>
    <n v="1109"/>
    <s v="No"/>
    <s v="Matthew Tobin 1"/>
    <s v="Creativity &amp; Innovation Class Student Registration"/>
    <s v="Uncategorized Income"/>
    <s v="11104 PayPal"/>
    <n v="35"/>
    <n v="77040"/>
    <x v="2"/>
  </r>
  <r>
    <x v="1"/>
    <s v="05/27/2017"/>
    <s v="Sales Receipt"/>
    <n v="1117"/>
    <s v="No"/>
    <s v="Cameron Cartier"/>
    <s v="Creativity &amp; Innovation Class Student Registration"/>
    <s v="Uncategorized Income"/>
    <s v="11104 PayPal"/>
    <n v="35"/>
    <n v="77075"/>
    <x v="2"/>
  </r>
  <r>
    <x v="1"/>
    <s v="05/27/2017"/>
    <s v="Sales Receipt"/>
    <n v="1116"/>
    <s v="No"/>
    <s v="Felix Bergan"/>
    <s v="Creativity &amp; Innovation Class Student Registration"/>
    <s v="Uncategorized Income"/>
    <s v="11104 PayPal"/>
    <n v="35"/>
    <n v="77110"/>
    <x v="2"/>
  </r>
  <r>
    <x v="1"/>
    <s v="05/27/2017"/>
    <s v="Sales Receipt"/>
    <n v="1113"/>
    <s v="No"/>
    <s v="Genevieve Marcotte"/>
    <s v="[:en]PhD Students[:es]Estudiantes de Maestrías y doctorado[:pb]Estudantes de doutorado[:]"/>
    <s v="Uncategorized Income"/>
    <s v="11104 PayPal"/>
    <n v="350"/>
    <n v="77460"/>
    <x v="1"/>
  </r>
  <r>
    <x v="1"/>
    <s v="05/27/2017"/>
    <s v="Sales Receipt"/>
    <n v="1114"/>
    <s v="No"/>
    <s v="Larry Evans"/>
    <s v="Creativity &amp; Innovation Class Student Registration"/>
    <s v="Uncategorized Income"/>
    <s v="11104 PayPal"/>
    <n v="35"/>
    <n v="77495"/>
    <x v="2"/>
  </r>
  <r>
    <x v="1"/>
    <s v="05/27/2017"/>
    <s v="Sales Receipt"/>
    <n v="1115"/>
    <s v="No"/>
    <s v="Reynaldo dela Rosa 1"/>
    <s v="Creativity &amp; Innovation Class Student Registration"/>
    <s v="Uncategorized Income"/>
    <s v="11104 PayPal"/>
    <n v="35"/>
    <n v="77530"/>
    <x v="2"/>
  </r>
  <r>
    <x v="1"/>
    <s v="05/28/2017"/>
    <s v="Sales Receipt"/>
    <n v="1118"/>
    <s v="No"/>
    <s v="simon maltais"/>
    <s v="Creativity &amp; Innovation Class Student Registration"/>
    <s v="Uncategorized Income"/>
    <s v="11104 PayPal"/>
    <n v="35"/>
    <n v="77565"/>
    <x v="2"/>
  </r>
  <r>
    <x v="1"/>
    <s v="05/28/2017"/>
    <s v="Sales Receipt"/>
    <n v="1119"/>
    <s v="No"/>
    <s v="maria martinez"/>
    <s v="Creativity &amp; Innovation Class Student Registration"/>
    <s v="Uncategorized Income"/>
    <s v="11104 PayPal"/>
    <n v="35"/>
    <n v="77600"/>
    <x v="2"/>
  </r>
  <r>
    <x v="1"/>
    <s v="05/29/2017"/>
    <s v="Sales Receipt"/>
    <n v="1129"/>
    <s v="No"/>
    <s v="Rakhal Reddy"/>
    <s v="Creativity &amp; Innovation Class Student Registration"/>
    <s v="Uncategorized Income"/>
    <s v="11104 PayPal"/>
    <n v="35"/>
    <n v="77635"/>
    <x v="2"/>
  </r>
  <r>
    <x v="1"/>
    <s v="05/29/2017"/>
    <s v="Sales Receipt"/>
    <n v="1128"/>
    <s v="No"/>
    <s v="Adedapo Laditan"/>
    <s v="Creativity &amp; Innovation Class Student Registration"/>
    <s v="Uncategorized Income"/>
    <s v="11104 PayPal"/>
    <n v="35"/>
    <n v="77670"/>
    <x v="2"/>
  </r>
  <r>
    <x v="1"/>
    <s v="05/29/2017"/>
    <s v="Sales Receipt"/>
    <n v="1127"/>
    <s v="No"/>
    <s v="Paul Fry"/>
    <s v="Creativity &amp; Innovation Class Student Registration"/>
    <s v="Uncategorized Income"/>
    <s v="11104 PayPal"/>
    <n v="35"/>
    <n v="77705"/>
    <x v="2"/>
  </r>
  <r>
    <x v="1"/>
    <s v="05/29/2017"/>
    <s v="Sales Receipt"/>
    <n v="1126"/>
    <s v="No"/>
    <s v="saqib masroor"/>
    <s v="Creativity &amp; Innovation Class Student Registration"/>
    <s v="Uncategorized Income"/>
    <s v="11104 PayPal"/>
    <n v="35"/>
    <n v="77740"/>
    <x v="2"/>
  </r>
  <r>
    <x v="1"/>
    <s v="05/29/2017"/>
    <s v="Sales Receipt"/>
    <n v="1120"/>
    <s v="No"/>
    <s v="Kusuma Soythong"/>
    <s v="Payment for the conference ICSB 2017"/>
    <s v="Uncategorized Income"/>
    <s v="11104 PayPal"/>
    <n v="575"/>
    <n v="78315"/>
    <x v="1"/>
  </r>
  <r>
    <x v="1"/>
    <s v="05/29/2017"/>
    <s v="Sales Receipt"/>
    <n v="1124"/>
    <s v="No"/>
    <s v="Vinay Srinivasan"/>
    <s v="Creativity &amp; Innovation Class Student Registration"/>
    <s v="Uncategorized Income"/>
    <s v="11104 PayPal"/>
    <n v="35"/>
    <n v="78350"/>
    <x v="2"/>
  </r>
  <r>
    <x v="1"/>
    <s v="05/29/2017"/>
    <s v="Sales Receipt"/>
    <n v="1123"/>
    <s v="No"/>
    <s v="srinivasulu conjeevaram"/>
    <s v="Creativity &amp; Innovation Class Student Registration"/>
    <s v="Uncategorized Income"/>
    <s v="11104 PayPal"/>
    <n v="35"/>
    <n v="78385"/>
    <x v="2"/>
  </r>
  <r>
    <x v="1"/>
    <s v="05/29/2017"/>
    <s v="Sales Receipt"/>
    <n v="1122"/>
    <s v="No"/>
    <s v="Matthew DAmico"/>
    <s v="Creativity &amp; Innovation Class Student Registration"/>
    <s v="Uncategorized Income"/>
    <s v="11104 PayPal"/>
    <n v="35"/>
    <n v="78420"/>
    <x v="2"/>
  </r>
  <r>
    <x v="1"/>
    <s v="05/29/2017"/>
    <s v="Sales Receipt"/>
    <n v="1121"/>
    <s v="No"/>
    <s v="Laima Gerlitz"/>
    <s v="[:en]PhD Students[:es]Estudiantes de Maestrías y doctorado[:pb]Estudantes de doutorado[:]"/>
    <s v="Uncategorized Income"/>
    <s v="11104 PayPal"/>
    <n v="350"/>
    <n v="78770"/>
    <x v="1"/>
  </r>
  <r>
    <x v="1"/>
    <s v="05/29/2017"/>
    <s v="Sales Receipt"/>
    <n v="1125"/>
    <s v="No"/>
    <s v="KIN MAN LAW"/>
    <s v="[:en]Presenting Author[:es]Autor presentador[:pb]Autor apresentador[:]"/>
    <s v="Uncategorized Income"/>
    <s v="11104 PayPal"/>
    <n v="575"/>
    <n v="79345"/>
    <x v="1"/>
  </r>
  <r>
    <x v="1"/>
    <s v="05/30/2017"/>
    <s v="Sales Receipt"/>
    <n v="1140"/>
    <s v="No"/>
    <s v="alejandro jarrin"/>
    <s v="Creativity &amp; Innovation Class Student Registration"/>
    <s v="Uncategorized Income"/>
    <s v="11104 PayPal"/>
    <n v="35"/>
    <n v="79380"/>
    <x v="2"/>
  </r>
  <r>
    <x v="1"/>
    <s v="05/30/2017"/>
    <s v="Sales Receipt"/>
    <n v="1139"/>
    <s v="No"/>
    <s v="Mariana Florentino"/>
    <s v="[:en]PhD Students[:es]Estudiantes de Maestrías y doctorado[:pb]Estudantes de doutorado[:]"/>
    <s v="Uncategorized Income"/>
    <s v="11104 PayPal"/>
    <n v="350"/>
    <n v="79730"/>
    <x v="1"/>
  </r>
  <r>
    <x v="1"/>
    <s v="05/30/2017"/>
    <s v="Sales Receipt"/>
    <n v="1138"/>
    <s v="No"/>
    <s v="Jessica Floyd"/>
    <s v="Creativity &amp; Innovation Class Student Registration"/>
    <s v="Uncategorized Income"/>
    <s v="11104 PayPal"/>
    <n v="35"/>
    <n v="79765"/>
    <x v="2"/>
  </r>
  <r>
    <x v="1"/>
    <s v="05/30/2017"/>
    <s v="Sales Receipt"/>
    <n v="1137"/>
    <s v="No"/>
    <s v="Michelle Soto"/>
    <s v="Creativity &amp; Innovation Class Student Registration"/>
    <s v="Uncategorized Income"/>
    <s v="11104 PayPal"/>
    <n v="35"/>
    <n v="79800"/>
    <x v="2"/>
  </r>
  <r>
    <x v="1"/>
    <s v="05/30/2017"/>
    <s v="Sales Receipt"/>
    <n v="1136"/>
    <s v="No"/>
    <s v="aracelis vega"/>
    <s v="Creativity &amp; Innovation Class Student Registration"/>
    <s v="Uncategorized Income"/>
    <s v="11104 PayPal"/>
    <n v="35"/>
    <n v="79835"/>
    <x v="2"/>
  </r>
  <r>
    <x v="1"/>
    <s v="05/30/2017"/>
    <s v="Sales Receipt"/>
    <n v="1130"/>
    <s v="No"/>
    <s v="Kwangtae Park"/>
    <s v="[:en]ICSB Member[:es]Miembro ICSB[:pb]Membro do ICSB[:]"/>
    <s v="Uncategorized Income"/>
    <s v="11104 PayPal"/>
    <n v="575"/>
    <n v="80410"/>
    <x v="1"/>
  </r>
  <r>
    <x v="1"/>
    <s v="05/30/2017"/>
    <s v="Sales Receipt"/>
    <n v="1134"/>
    <s v="No"/>
    <s v="Beth Cardosi"/>
    <s v="Creativity &amp; Innovation Class Student Registration"/>
    <s v="Uncategorized Income"/>
    <s v="11104 PayPal"/>
    <n v="35"/>
    <n v="80445"/>
    <x v="2"/>
  </r>
  <r>
    <x v="1"/>
    <s v="05/30/2017"/>
    <s v="Sales Receipt"/>
    <n v="1133"/>
    <s v="No"/>
    <s v="David Wyatt"/>
    <s v="Creativity &amp; Innovation Class Student Registration"/>
    <s v="Uncategorized Income"/>
    <s v="11104 PayPal"/>
    <n v="35"/>
    <n v="80480"/>
    <x v="2"/>
  </r>
  <r>
    <x v="1"/>
    <s v="05/30/2017"/>
    <s v="Sales Receipt"/>
    <n v="1132"/>
    <s v="No"/>
    <s v="Marie Denise Green"/>
    <s v="Creativity &amp; Innovation Class Student Registration"/>
    <s v="Uncategorized Income"/>
    <s v="11104 PayPal"/>
    <n v="35"/>
    <n v="80515"/>
    <x v="2"/>
  </r>
  <r>
    <x v="1"/>
    <s v="05/30/2017"/>
    <s v="Sales Receipt"/>
    <n v="1131"/>
    <s v="No"/>
    <s v="S M B Qureshi"/>
    <s v="[:en]PhD Students[:es]Estudiantes de Maestrías y doctorado[:pb]Estudantes de doutorado[:]"/>
    <s v="Uncategorized Income"/>
    <s v="11104 PayPal"/>
    <n v="350"/>
    <n v="80865"/>
    <x v="1"/>
  </r>
  <r>
    <x v="1"/>
    <s v="05/30/2017"/>
    <s v="Sales Receipt"/>
    <n v="1135"/>
    <s v="No"/>
    <s v="Tanyanart Yanpiboon"/>
    <s v="Presenting author #69"/>
    <s v="Uncategorized Income"/>
    <s v="11104 PayPal"/>
    <n v="575"/>
    <n v="81440"/>
    <x v="1"/>
  </r>
  <r>
    <x v="1"/>
    <s v="05/31/2017"/>
    <s v="Sales Receipt"/>
    <n v="1143"/>
    <s v="No"/>
    <s v="Carey Russell"/>
    <s v="Creativity &amp; Innovation Class Student Registration"/>
    <s v="Uncategorized Income"/>
    <s v="11104 PayPal"/>
    <n v="35"/>
    <n v="81475"/>
    <x v="2"/>
  </r>
  <r>
    <x v="1"/>
    <s v="05/31/2017"/>
    <s v="Sales Receipt"/>
    <n v="1141"/>
    <s v="No"/>
    <s v="Nicolas Beltramino"/>
    <s v="[:en]PhD Students[:es]Estudiantes de Maestrías y doctorado[:pb]Estudantes de doutorado[:]"/>
    <s v="Uncategorized Income"/>
    <s v="11104 PayPal"/>
    <n v="350"/>
    <n v="81825"/>
    <x v="1"/>
  </r>
  <r>
    <x v="1"/>
    <s v="05/31/2017"/>
    <s v="Sales Receipt"/>
    <n v="1142"/>
    <s v="No"/>
    <s v="Supriya Doshi"/>
    <s v="Creativity &amp; Innovation Class Student Registration"/>
    <s v="Uncategorized Income"/>
    <s v="11104 PayPal"/>
    <n v="35"/>
    <n v="81860"/>
    <x v="2"/>
  </r>
  <r>
    <x v="2"/>
    <s v="06/01/2017"/>
    <s v="Sales Receipt"/>
    <n v="1149"/>
    <s v="No"/>
    <s v="YADHIRA ENID FERRER RIOS"/>
    <s v="[:en]PhD Students[:es]Estudiantes de Maestrías y doctorado[:pb]Estudantes de doutorado[:]"/>
    <s v="Uncategorized Income"/>
    <s v="11104 PayPal"/>
    <n v="350"/>
    <n v="82210"/>
    <x v="1"/>
  </r>
  <r>
    <x v="2"/>
    <s v="06/01/2017"/>
    <s v="Sales Receipt"/>
    <n v="1148"/>
    <s v="No"/>
    <s v="Justin Gifford"/>
    <s v="Creativity &amp; Innovation Class Student Registration"/>
    <s v="Uncategorized Income"/>
    <s v="11104 PayPal"/>
    <n v="35"/>
    <n v="82245"/>
    <x v="2"/>
  </r>
  <r>
    <x v="2"/>
    <s v="06/01/2017"/>
    <s v="Sales Receipt"/>
    <n v="1144"/>
    <s v="No"/>
    <s v="Marcal Rogerio Rizzo"/>
    <s v="[:en]Presenting Author[:es]Autor presentador[:pb]Autor apresentador[:]"/>
    <s v="Uncategorized Income"/>
    <s v="11104 PayPal"/>
    <n v="575"/>
    <n v="82820"/>
    <x v="1"/>
  </r>
  <r>
    <x v="2"/>
    <s v="06/01/2017"/>
    <s v="Sales Receipt"/>
    <n v="1146"/>
    <s v="No"/>
    <s v="Gina Bazemore"/>
    <s v="Creativity &amp; Innovation Class Student Registration"/>
    <s v="Uncategorized Income"/>
    <s v="11104 PayPal"/>
    <n v="35"/>
    <n v="82855"/>
    <x v="2"/>
  </r>
  <r>
    <x v="2"/>
    <s v="06/01/2017"/>
    <s v="Sales Receipt"/>
    <n v="1145"/>
    <s v="No"/>
    <s v="Adam Chowdhury"/>
    <s v="Creativity &amp; Innovation Class Student Registration"/>
    <s v="Uncategorized Income"/>
    <s v="11104 PayPal"/>
    <n v="35"/>
    <n v="82890"/>
    <x v="2"/>
  </r>
  <r>
    <x v="2"/>
    <s v="06/01/2017"/>
    <s v="Sales Receipt"/>
    <n v="1147"/>
    <s v="No"/>
    <s v="Zachary Roughan"/>
    <s v="HCMBA Entrepreneurship Student Registration"/>
    <s v="Uncategorized Income"/>
    <s v="11104 PayPal"/>
    <n v="35"/>
    <n v="82925"/>
    <x v="2"/>
  </r>
  <r>
    <x v="2"/>
    <s v="06/02/2017"/>
    <s v="Sales Receipt"/>
    <n v="1153"/>
    <s v="No"/>
    <s v="Robyn Peele"/>
    <s v="Creativity &amp; Innovation Class Student Registration"/>
    <s v="Uncategorized Income"/>
    <s v="11104 PayPal"/>
    <n v="35"/>
    <n v="82960"/>
    <x v="2"/>
  </r>
  <r>
    <x v="2"/>
    <s v="06/02/2017"/>
    <s v="Sales Receipt"/>
    <n v="1152"/>
    <s v="No"/>
    <s v="Priscilla Msaki 1"/>
    <s v="Creativity &amp; Innovation Class Student Registration"/>
    <s v="Uncategorized Income"/>
    <s v="11104 PayPal"/>
    <n v="35"/>
    <n v="82995"/>
    <x v="2"/>
  </r>
  <r>
    <x v="2"/>
    <s v="06/02/2017"/>
    <s v="Sales Receipt"/>
    <n v="1150"/>
    <s v="No"/>
    <s v="sue-ellen mckelvey"/>
    <s v="Creativity &amp; Innovation Class Student Registration"/>
    <s v="Uncategorized Income"/>
    <s v="11104 PayPal"/>
    <n v="35"/>
    <n v="83030"/>
    <x v="2"/>
  </r>
  <r>
    <x v="2"/>
    <s v="06/02/2017"/>
    <s v="Refund"/>
    <n v="1151"/>
    <s v="No"/>
    <s v="Dedilhana Lamare Manjabosco Hübner"/>
    <s v="PayPal Transaction"/>
    <s v="Uncategorized Income"/>
    <s v="11104 PayPal"/>
    <n v="-275"/>
    <n v="82755"/>
    <x v="1"/>
  </r>
  <r>
    <x v="2"/>
    <s v="06/03/2017"/>
    <s v="Sales Receipt"/>
    <n v="1156"/>
    <s v="No"/>
    <s v="Paul Slovin"/>
    <s v="HCMBA Entrepreneurship Student Registration"/>
    <s v="Uncategorized Income"/>
    <s v="11104 PayPal"/>
    <n v="35"/>
    <n v="82790"/>
    <x v="2"/>
  </r>
  <r>
    <x v="2"/>
    <s v="06/03/2017"/>
    <s v="Sales Receipt"/>
    <n v="1154"/>
    <s v="No"/>
    <s v="Jay Mitra 1"/>
    <s v="[:en]Accompanying Guest: Gala Dinner &amp; Opening Reception[:es]Acompañante: Cena de Gala y Recepción de Bienvenida[:pb]Acomp..."/>
    <s v="Uncategorized Income"/>
    <s v="11104 PayPal"/>
    <n v="150"/>
    <n v="82940"/>
    <x v="1"/>
  </r>
  <r>
    <x v="2"/>
    <s v="06/03/2017"/>
    <s v="Sales Receipt"/>
    <n v="1155"/>
    <s v="No"/>
    <s v="Christiam Méndez"/>
    <s v="[:en]Presenting Author[:es]Autor presentador[:pb]Autor apresentador[:]"/>
    <s v="Uncategorized Income"/>
    <s v="11104 PayPal"/>
    <n v="575"/>
    <n v="83515"/>
    <x v="1"/>
  </r>
  <r>
    <x v="2"/>
    <s v="06/03/2017"/>
    <s v="Sales Receipt"/>
    <n v="1157"/>
    <s v="No"/>
    <s v="KMark Weaver"/>
    <s v="[:en]Presenting Author[:es]Autor presentador[:pb]Autor apresentador[:]"/>
    <s v="Uncategorized Income"/>
    <s v="11104 PayPal"/>
    <n v="575"/>
    <n v="84090"/>
    <x v="1"/>
  </r>
  <r>
    <x v="2"/>
    <s v="06/03/2017"/>
    <s v="Sales Receipt"/>
    <n v="1157"/>
    <s v="No"/>
    <s v="KMark Weaver"/>
    <s v="[:en]Accompanying Guest: Gala Dinner &amp; Opening Reception[:es]Acompañante: Cena de Gala y Recepción de Bienvenida[:pb]Acomp..."/>
    <s v="Uncategorized Income"/>
    <s v="11104 PayPal"/>
    <n v="150"/>
    <n v="84240"/>
    <x v="1"/>
  </r>
  <r>
    <x v="2"/>
    <s v="06/03/2017"/>
    <s v="Sales Receipt"/>
    <n v="1158"/>
    <s v="No"/>
    <s v="Brian Gibson 1"/>
    <s v="[:en]Accompanying Guest: Gala Dinner &amp; Opening Reception[:es]Acompañante: Cena de Gala y Recepción de Bienvenida[:pb]Acomp..."/>
    <s v="Uncategorized Income"/>
    <s v="11104 PayPal"/>
    <n v="150"/>
    <n v="84390"/>
    <x v="1"/>
  </r>
  <r>
    <x v="2"/>
    <s v="06/03/2017"/>
    <s v="Sales Receipt"/>
    <n v="1159"/>
    <s v="No"/>
    <s v="Sheldon Colwell"/>
    <s v="Creativity &amp; Innovation Class Student Registration"/>
    <s v="Uncategorized Income"/>
    <s v="11104 PayPal"/>
    <n v="35"/>
    <n v="84425"/>
    <x v="2"/>
  </r>
  <r>
    <x v="2"/>
    <s v="06/04/2017"/>
    <s v="Sales Receipt"/>
    <n v="1160"/>
    <s v="No"/>
    <s v="jose valerio 1"/>
    <s v="Creativity &amp; Innovation Class Student Registration"/>
    <s v="Uncategorized Income"/>
    <s v="11104 PayPal"/>
    <n v="35"/>
    <n v="84460"/>
    <x v="2"/>
  </r>
  <r>
    <x v="2"/>
    <s v="06/04/2017"/>
    <s v="Sales Receipt"/>
    <n v="1161"/>
    <s v="No"/>
    <s v="Craig Selinger 1"/>
    <s v="Creativity &amp; Innovation Class Student Registration"/>
    <s v="Uncategorized Income"/>
    <s v="11104 PayPal"/>
    <n v="35"/>
    <n v="84495"/>
    <x v="2"/>
  </r>
  <r>
    <x v="2"/>
    <s v="06/04/2017"/>
    <s v="Sales Receipt"/>
    <n v="1162"/>
    <s v="No"/>
    <s v="Chinyelu Nwasike 1"/>
    <s v="Creativity &amp; Innovation Class Student Registration"/>
    <s v="Uncategorized Income"/>
    <s v="11104 PayPal"/>
    <n v="35"/>
    <n v="84530"/>
    <x v="2"/>
  </r>
  <r>
    <x v="2"/>
    <s v="06/04/2017"/>
    <s v="Sales Receipt"/>
    <n v="1163"/>
    <s v="No"/>
    <s v="Amanda Browne"/>
    <s v="Creativity &amp; Innovation Class Student Registration"/>
    <s v="Uncategorized Income"/>
    <s v="11104 PayPal"/>
    <n v="35"/>
    <n v="84565"/>
    <x v="2"/>
  </r>
  <r>
    <x v="2"/>
    <s v="06/04/2017"/>
    <s v="Sales Receipt"/>
    <n v="1164"/>
    <s v="No"/>
    <s v="Imadeddine Boucekkine"/>
    <s v="Creativity &amp; Innovation Class Student Registration"/>
    <s v="Uncategorized Income"/>
    <s v="11104 PayPal"/>
    <n v="35"/>
    <n v="84600"/>
    <x v="2"/>
  </r>
  <r>
    <x v="2"/>
    <s v="06/05/2017"/>
    <s v="Sales Receipt"/>
    <n v="1166"/>
    <s v="No"/>
    <s v="Eissa Alremeithi"/>
    <s v="#59"/>
    <s v="Uncategorized Income"/>
    <s v="11104 PayPal"/>
    <n v="575"/>
    <n v="85175"/>
    <x v="1"/>
  </r>
  <r>
    <x v="2"/>
    <s v="06/05/2017"/>
    <s v="Sales Receipt"/>
    <n v="1168"/>
    <s v="No"/>
    <s v="Gisela I Carrero Morales"/>
    <s v="Payment for the conference ICSB 2017"/>
    <s v="Uncategorized Income"/>
    <s v="11104 PayPal"/>
    <n v="575"/>
    <n v="85750"/>
    <x v="1"/>
  </r>
  <r>
    <x v="2"/>
    <s v="06/05/2017"/>
    <s v="Refund"/>
    <n v="1165"/>
    <s v="No"/>
    <s v="Sean Murphy 1"/>
    <s v="[:en]ICSB Member[:es]Miembro ICSB[:pb]Membro do ICSB[:]"/>
    <s v="Uncategorized Income"/>
    <s v="11104 PayPal"/>
    <n v="-500"/>
    <n v="85250"/>
    <x v="1"/>
  </r>
  <r>
    <x v="2"/>
    <s v="06/05/2017"/>
    <s v="Sales Receipt"/>
    <n v="1167"/>
    <s v="No"/>
    <s v="Priya halankar"/>
    <s v="Creativity &amp; Innovation Class Student Registration"/>
    <s v="Uncategorized Income"/>
    <s v="11104 PayPal"/>
    <n v="35"/>
    <n v="85285"/>
    <x v="2"/>
  </r>
  <r>
    <x v="2"/>
    <s v="06/06/2017"/>
    <s v="Sales Receipt"/>
    <n v="1169"/>
    <s v="No"/>
    <s v="lavanya bobba"/>
    <s v="Creativity &amp; Innovation Class Student Registration"/>
    <s v="Uncategorized Income"/>
    <s v="11104 PayPal"/>
    <n v="35"/>
    <n v="85320"/>
    <x v="2"/>
  </r>
  <r>
    <x v="2"/>
    <s v="06/07/2017"/>
    <s v="Sales Receipt"/>
    <n v="1170"/>
    <s v="No"/>
    <s v="yongjae kim"/>
    <s v="[:en]Presenting Author[:es]Autor presentador[:pb]Autor apresentador[:]"/>
    <s v="Uncategorized Income"/>
    <s v="11104 PayPal"/>
    <n v="575"/>
    <n v="85895"/>
    <x v="1"/>
  </r>
  <r>
    <x v="2"/>
    <s v="06/08/2017"/>
    <s v="Sales Receipt"/>
    <n v="1171"/>
    <s v="No"/>
    <s v="Mahamadou Biga Diambeidou"/>
    <s v="[:en]Presenting Author[:es]Autor presentador[:pb]Autor apresentador[:]"/>
    <s v="Uncategorized Income"/>
    <s v="11104 PayPal"/>
    <n v="575"/>
    <n v="86470"/>
    <x v="1"/>
  </r>
  <r>
    <x v="2"/>
    <s v="06/08/2017"/>
    <s v="Sales Receipt"/>
    <n v="1172"/>
    <s v="No"/>
    <s v="Martin Dominguez Ball"/>
    <s v="#207"/>
    <s v="Uncategorized Income"/>
    <s v="11104 PayPal"/>
    <n v="500"/>
    <n v="86970"/>
    <x v="1"/>
  </r>
  <r>
    <x v="2"/>
    <s v="06/08/2017"/>
    <s v="Sales Receipt"/>
    <n v="1173"/>
    <s v="No"/>
    <s v="Martin Dominguez Ball Ball"/>
    <s v="#207"/>
    <s v="Uncategorized Income"/>
    <s v="11104 PayPal"/>
    <n v="500"/>
    <n v="87470"/>
    <x v="1"/>
  </r>
  <r>
    <x v="2"/>
    <s v="06/08/2017"/>
    <s v="Sales Receipt"/>
    <n v="1174"/>
    <s v="No"/>
    <s v="Michael Kerr"/>
    <s v="Professional Membership"/>
    <s v="Uncategorized Income"/>
    <s v="11104 PayPal"/>
    <n v="125"/>
    <n v="87595"/>
    <x v="1"/>
  </r>
  <r>
    <x v="2"/>
    <s v="06/09/2017"/>
    <s v="Sales Receipt"/>
    <n v="1175"/>
    <s v="No"/>
    <s v="Rhita Sabri"/>
    <s v="#221"/>
    <s v="Uncategorized Income"/>
    <s v="11104 PayPal"/>
    <n v="575"/>
    <n v="88170"/>
    <x v="1"/>
  </r>
  <r>
    <x v="2"/>
    <s v="06/11/2017"/>
    <s v="Sales Receipt"/>
    <n v="1176"/>
    <s v="No"/>
    <s v="Andrea Lowe"/>
    <s v="Creativity &amp; Innovation Class Student Registration"/>
    <s v="Uncategorized Income"/>
    <s v="11104 PayPal"/>
    <n v="35"/>
    <n v="88205"/>
    <x v="2"/>
  </r>
  <r>
    <x v="2"/>
    <s v="06/12/2017"/>
    <s v="Sales Receipt"/>
    <n v="1177"/>
    <s v="No"/>
    <s v="Kathy Alexis"/>
    <s v="Creativity &amp; Innovation Class Student Registration"/>
    <s v="Uncategorized Income"/>
    <s v="11104 PayPal"/>
    <n v="35"/>
    <n v="88240"/>
    <x v="2"/>
  </r>
  <r>
    <x v="2"/>
    <s v="06/12/2017"/>
    <s v="Sales Receipt"/>
    <n v="1178"/>
    <s v="No"/>
    <s v="JIWOO KIM"/>
    <s v="[:en]Accompanying Guest: Gala Dinner &amp; Opening Reception[:es]Acompañante: Cena de Gala y Recepción de Bienvenida[:pb]Acomp..."/>
    <s v="Uncategorized Income"/>
    <s v="11104 PayPal"/>
    <n v="300"/>
    <n v="88540"/>
    <x v="1"/>
  </r>
  <r>
    <x v="2"/>
    <s v="06/12/2017"/>
    <s v="Sales Receipt"/>
    <n v="1179"/>
    <s v="No"/>
    <s v="Joshua Youngerman"/>
    <s v="Creativity &amp; Innovation Class Student Registration"/>
    <s v="Uncategorized Income"/>
    <s v="11104 PayPal"/>
    <n v="35"/>
    <n v="88575"/>
    <x v="2"/>
  </r>
  <r>
    <x v="2"/>
    <s v="06/13/2017"/>
    <s v="Sales Receipt"/>
    <n v="1180"/>
    <s v="No"/>
    <s v="Donna Kelley 1"/>
    <s v="[:en]Presenting Author[:es]Autor presentador[:pb]Autor apresentador[:]"/>
    <s v="Uncategorized Income"/>
    <s v="11104 PayPal"/>
    <n v="575"/>
    <n v="89150"/>
    <x v="1"/>
  </r>
  <r>
    <x v="2"/>
    <s v="06/13/2017"/>
    <s v="Sales Receipt"/>
    <n v="1183"/>
    <s v="No"/>
    <s v="BONGHYUN CHO"/>
    <s v="[:en]ICSB Member[:es]Miembro ICSB[:pb]Membro do ICSB[:]"/>
    <s v="Uncategorized Income"/>
    <s v="11104 PayPal"/>
    <n v="575"/>
    <n v="89725"/>
    <x v="1"/>
  </r>
  <r>
    <x v="2"/>
    <s v="06/13/2017"/>
    <s v="Sales Receipt"/>
    <n v="1181"/>
    <s v="No"/>
    <s v="Paul Mutwiri"/>
    <s v="Creativity &amp; Innovation Class Student Registration"/>
    <s v="Uncategorized Income"/>
    <s v="11104 PayPal"/>
    <n v="35"/>
    <n v="89760"/>
    <x v="2"/>
  </r>
  <r>
    <x v="2"/>
    <s v="06/13/2017"/>
    <s v="Sales Receipt"/>
    <n v="1184"/>
    <s v="No"/>
    <s v="BONGHYUN CHO"/>
    <s v="[:en]ICSB Member[:es]Miembro ICSB[:pb]Membro do ICSB[:]"/>
    <s v="Uncategorized Income"/>
    <s v="11104 PayPal"/>
    <n v="575"/>
    <n v="90335"/>
    <x v="1"/>
  </r>
  <r>
    <x v="2"/>
    <s v="06/14/2017"/>
    <s v="Refund"/>
    <n v="1186"/>
    <s v="No"/>
    <s v="PayPal Customer"/>
    <s v="PayPal Transaction"/>
    <s v="Uncategorized Income"/>
    <s v="11104 PayPal"/>
    <n v="-500"/>
    <n v="89835"/>
    <x v="1"/>
  </r>
  <r>
    <x v="2"/>
    <s v="06/14/2017"/>
    <s v="Sales Receipt"/>
    <n v="1182"/>
    <s v="No"/>
    <s v="Teppo Heiskanen"/>
    <s v="[:en]ICSB Non-member[:es]No miembro de ICSB [:pb]Não associados ao ICSB [:]"/>
    <s v="Uncategorized Income"/>
    <s v="11104 PayPal"/>
    <n v="650"/>
    <n v="90485"/>
    <x v="1"/>
  </r>
  <r>
    <x v="2"/>
    <s v="06/14/2017"/>
    <s v="Sales Receipt"/>
    <n v="1185"/>
    <s v="No"/>
    <s v="Jose Rodriguez prieto"/>
    <s v="[:en]Presenting Author[:es]Autor presentador[:pb]Autor apresentador[:]"/>
    <s v="Uncategorized Income"/>
    <s v="11104 PayPal"/>
    <n v="575"/>
    <n v="91060"/>
    <x v="1"/>
  </r>
  <r>
    <x v="2"/>
    <s v="06/15/2017"/>
    <s v="Sales Receipt"/>
    <n v="1188"/>
    <s v="No"/>
    <s v="Thaw Zin Han"/>
    <s v="Student Memberships"/>
    <s v="Uncategorized Income"/>
    <s v="11104 PayPal"/>
    <n v="75"/>
    <n v="91135"/>
    <x v="1"/>
  </r>
  <r>
    <x v="2"/>
    <s v="06/16/2017"/>
    <s v="Sales Receipt"/>
    <n v="1189"/>
    <s v="No"/>
    <s v="Hans Landström"/>
    <s v="[:en]ICSB Member[:es]Miembro ICSB[:pb]Membro do ICSB[:]"/>
    <s v="Uncategorized Income"/>
    <s v="11104 PayPal"/>
    <n v="575"/>
    <n v="91710"/>
    <x v="1"/>
  </r>
  <r>
    <x v="2"/>
    <s v="06/16/2017"/>
    <s v="Sales Receipt"/>
    <n v="1192"/>
    <s v="No"/>
    <s v="edward lane"/>
    <s v="Professional Membership"/>
    <s v="Uncategorized Income"/>
    <s v="11104 PayPal"/>
    <n v="125"/>
    <n v="91835"/>
    <x v="1"/>
  </r>
  <r>
    <x v="2"/>
    <s v="06/16/2017"/>
    <s v="Sales Receipt"/>
    <n v="1191"/>
    <s v="No"/>
    <s v="Jose Miguel Perez Camacho Perez"/>
    <s v="PayPal Transaction"/>
    <s v="Uncategorized Income"/>
    <s v="11104 PayPal"/>
    <n v="275"/>
    <n v="92110"/>
    <x v="1"/>
  </r>
  <r>
    <x v="2"/>
    <s v="06/16/2017"/>
    <s v="Sales Receipt"/>
    <n v="1190"/>
    <s v="No"/>
    <s v="Zulma Quinones Howell NotProvided"/>
    <s v="PayPal Transaction"/>
    <s v="Uncategorized Income"/>
    <s v="11104 PayPal"/>
    <n v="575"/>
    <n v="92685"/>
    <x v="1"/>
  </r>
  <r>
    <x v="2"/>
    <s v="06/17/2017"/>
    <s v="Sales Receipt"/>
    <n v="1193"/>
    <s v="No"/>
    <s v="Yong Jin Kim"/>
    <s v="[:en]ICSB Member[:es]Miembro ICSB[:pb]Membro do ICSB[:]"/>
    <s v="Uncategorized Income"/>
    <s v="11104 PayPal"/>
    <n v="575"/>
    <n v="93260"/>
    <x v="1"/>
  </r>
  <r>
    <x v="2"/>
    <s v="06/19/2017"/>
    <s v="Sales Receipt"/>
    <n v="1194"/>
    <s v="No"/>
    <s v="jimmy Oliviera"/>
    <s v="PayPal Transaction"/>
    <s v="Uncategorized Income"/>
    <s v="11104 PayPal"/>
    <n v="275"/>
    <n v="93535"/>
    <x v="1"/>
  </r>
  <r>
    <x v="2"/>
    <s v="06/19/2017"/>
    <s v="Refund"/>
    <n v="1195"/>
    <s v="No"/>
    <s v="Zulma Quinones Howell NotProvided"/>
    <s v="PayPal Transaction"/>
    <s v="Uncategorized Income"/>
    <s v="11104 PayPal"/>
    <n v="-80"/>
    <n v="93455"/>
    <x v="1"/>
  </r>
  <r>
    <x v="2"/>
    <s v="06/19/2017"/>
    <s v="Sales Receipt"/>
    <n v="1196"/>
    <s v="No"/>
    <s v="Ricardo Alvarez 1"/>
    <s v="[:en]ICSB Member[:es]Miembro ICSB[:pb]Membro do ICSB[:]"/>
    <s v="Uncategorized Income"/>
    <s v="11104 PayPal"/>
    <n v="575"/>
    <n v="94030"/>
    <x v="1"/>
  </r>
  <r>
    <x v="2"/>
    <s v="06/20/2017"/>
    <s v="Sales Receipt"/>
    <n v="1198"/>
    <s v="No"/>
    <s v="Stephanie Campbell"/>
    <s v="Jeffrey Hornsby, Tony Mendes"/>
    <s v="Uncategorized Income"/>
    <s v="11104 PayPal"/>
    <n v="5000"/>
    <n v="99030"/>
    <x v="3"/>
  </r>
  <r>
    <x v="2"/>
    <s v="06/20/2017"/>
    <s v="Sales Receipt"/>
    <n v="1197"/>
    <s v="No"/>
    <s v="AZZEDINE TOUNÉS 1"/>
    <s v="[:en]Presenting Author[:es]Autor presentador[:pb]Autor apresentador[:]"/>
    <s v="Uncategorized Income"/>
    <s v="11104 PayPal"/>
    <n v="575"/>
    <n v="99605"/>
    <x v="1"/>
  </r>
  <r>
    <x v="2"/>
    <s v="06/21/2017"/>
    <s v="Sales Receipt"/>
    <n v="1200"/>
    <s v="No"/>
    <s v="QIANG GUO"/>
    <s v="[:en]ICSB Member[:es]Miembro ICSB[:pb]Membro do ICSB[:]"/>
    <s v="Uncategorized Income"/>
    <s v="11104 PayPal"/>
    <n v="575"/>
    <n v="100180"/>
    <x v="1"/>
  </r>
  <r>
    <x v="2"/>
    <s v="06/21/2017"/>
    <s v="Sales Receipt"/>
    <n v="1199"/>
    <s v="No"/>
    <s v="ISSAM LAGUIR"/>
    <s v="[:en]ICSB Member[:es]Miembro ICSB[:pb]Membro do ICSB[:]"/>
    <s v="Uncategorized Income"/>
    <s v="11104 PayPal"/>
    <n v="575"/>
    <n v="100755"/>
    <x v="1"/>
  </r>
  <r>
    <x v="2"/>
    <s v="06/23/2017"/>
    <s v="Sales Receipt"/>
    <n v="1202"/>
    <s v="No"/>
    <s v="Sandra Rojas Berrio"/>
    <s v="[:en]Presenting Author[:es]Autor presentador[:pb]Autor apresentador[:]"/>
    <s v="Uncategorized Income"/>
    <s v="11104 PayPal"/>
    <n v="575"/>
    <n v="101330"/>
    <x v="1"/>
  </r>
  <r>
    <x v="2"/>
    <s v="06/23/2017"/>
    <s v="Refund"/>
    <n v="1205"/>
    <s v="No"/>
    <s v="Rodrigo Varela 1"/>
    <n v="19"/>
    <s v="Uncategorized Income"/>
    <s v="11104 PayPal"/>
    <n v="-450"/>
    <n v="100880"/>
    <x v="1"/>
  </r>
  <r>
    <x v="2"/>
    <s v="06/23/2017"/>
    <s v="Sales Receipt"/>
    <n v="1204"/>
    <s v="No"/>
    <s v="Mcebisi Ronney Ncwadi"/>
    <s v="[:en]Presenting Author[:es]Autor presentador[:pb]Autor apresentador[:]"/>
    <s v="Uncategorized Income"/>
    <s v="11104 PayPal"/>
    <n v="575"/>
    <n v="101455"/>
    <x v="1"/>
  </r>
  <r>
    <x v="2"/>
    <s v="06/23/2017"/>
    <s v="Sales Receipt"/>
    <n v="1206"/>
    <s v="No"/>
    <s v="Graciele Tonial"/>
    <s v="[:en]Accompanying Guest: Gala Dinner &amp; Opening Reception[:es]Acompañante: Cena de Gala y Recepción de Bienvenida[:pb]Acomp..."/>
    <s v="Uncategorized Income"/>
    <s v="11104 PayPal"/>
    <n v="150"/>
    <n v="101605"/>
    <x v="1"/>
  </r>
  <r>
    <x v="2"/>
    <s v="06/23/2017"/>
    <s v="Sales Receipt"/>
    <n v="1202"/>
    <s v="No"/>
    <s v="Sandra Rojas Berrio"/>
    <s v="[:en]Pre-Conference Policy Forum[:es]Pre conferencia: Foro de políticas públicas[:pb]Fórum pré-conferência sobre polít..."/>
    <s v="Uncategorized Income"/>
    <s v="11104 PayPal"/>
    <n v="75"/>
    <n v="101680"/>
    <x v="1"/>
  </r>
  <r>
    <x v="2"/>
    <s v="06/23/2017"/>
    <s v="Sales Receipt"/>
    <n v="1201"/>
    <s v="No"/>
    <s v="Sanjay Jain"/>
    <s v="PayPal Transaction"/>
    <s v="Uncategorized Income"/>
    <s v="11104 PayPal"/>
    <n v="25"/>
    <n v="101705"/>
    <x v="1"/>
  </r>
  <r>
    <x v="2"/>
    <s v="06/23/2017"/>
    <s v="Sales Receipt"/>
    <n v="1203"/>
    <s v="No"/>
    <s v="Jairo Orozco"/>
    <s v="[:en]Presenting Author[:es]Autor presentador[:pb]Autor apresentador[:]"/>
    <s v="Uncategorized Income"/>
    <s v="11104 PayPal"/>
    <n v="575"/>
    <n v="102280"/>
    <x v="1"/>
  </r>
  <r>
    <x v="2"/>
    <s v="06/28/2017"/>
    <s v="Refund"/>
    <n v="1208"/>
    <s v="No"/>
    <s v="Michelle Castro Carrijo"/>
    <s v="[:en]Presenting Author[:es]Autor presentador[:pb]Autor apresentador[:]"/>
    <s v="Uncategorized Income"/>
    <s v="11104 PayPal"/>
    <n v="-500"/>
    <n v="101780"/>
    <x v="1"/>
  </r>
  <r>
    <x v="2"/>
    <s v="06/28/2017"/>
    <s v="Sales Receipt"/>
    <n v="1207"/>
    <s v="No"/>
    <s v="Jose Rodriguez prieto"/>
    <s v="[:en]Presenting Author[:es]Autor presentador[:pb]Autor apresentador[:]"/>
    <s v="Uncategorized Income"/>
    <s v="11104 PayPal"/>
    <n v="575"/>
    <n v="102355"/>
    <x v="1"/>
  </r>
  <r>
    <x v="2"/>
    <s v="06/29/2017"/>
    <s v="Sales Receipt"/>
    <n v="1209"/>
    <s v="No"/>
    <s v="Song Hyuck Jun"/>
    <s v="[:en]ICSB Member[:es]Miembro ICSB[:pb]Membro do ICSB[:]"/>
    <s v="Uncategorized Income"/>
    <s v="11104 PayPal"/>
    <n v="575"/>
    <n v="102930"/>
    <x v="1"/>
  </r>
  <r>
    <x v="3"/>
    <s v="07/01/2017"/>
    <s v="Sales Receipt"/>
    <n v="1210"/>
    <s v="No"/>
    <s v="Leslie Pickett 1"/>
    <s v="PayPal Transaction"/>
    <s v="Uncategorized Income"/>
    <s v="11104 PayPal"/>
    <n v="65"/>
    <n v="102995"/>
    <x v="2"/>
  </r>
  <r>
    <x v="3"/>
    <s v="07/02/2017"/>
    <s v="Sales Receipt"/>
    <n v="1211"/>
    <s v="No"/>
    <s v="Rob Hull"/>
    <s v="[:en]Accompanying Guest: Gala Dinner &amp; Opening Reception[:es]Acompañante: Cena de Gala y Recepción de Bienvenida[:pb]Acomp..."/>
    <s v="Uncategorized Income"/>
    <s v="11104 PayPal"/>
    <n v="150"/>
    <n v="103145"/>
    <x v="2"/>
  </r>
  <r>
    <x v="3"/>
    <s v="07/07/2017"/>
    <s v="Refund"/>
    <n v="1212"/>
    <s v="No"/>
    <s v="Rob Hull"/>
    <s v="[:en]Accompanying Guest: Gala Dinner &amp; Opening Reception[:es]Acompañante: Cena de Gala y Recepción de Bienvenida[:pb]Acomp..."/>
    <s v="Uncategorized Income"/>
    <s v="11104 PayPal"/>
    <n v="-150"/>
    <n v="102995"/>
    <x v="2"/>
  </r>
  <r>
    <x v="3"/>
    <s v="07/18/2017"/>
    <s v="Sales Receipt"/>
    <n v="1213"/>
    <s v="No"/>
    <s v="Dennis Dzansi"/>
    <s v="Professional Membership"/>
    <s v="Uncategorized Income"/>
    <s v="11104 PayPal"/>
    <n v="125"/>
    <n v="103120"/>
    <x v="2"/>
  </r>
  <r>
    <x v="3"/>
    <s v="07/31/2017"/>
    <s v="Sales Receipt"/>
    <n v="1216"/>
    <s v="No"/>
    <s v="Fawaz Alenzi"/>
    <s v="Student Memberships"/>
    <s v="Uncategorized Income"/>
    <s v="11104 PayPal"/>
    <n v="75"/>
    <n v="103195"/>
    <x v="2"/>
  </r>
  <r>
    <x v="4"/>
    <s v="08/14/2017"/>
    <s v="Sales Receipt"/>
    <n v="1217"/>
    <s v="No"/>
    <s v="Husam Darwish"/>
    <s v="HCMBA Entrepreneurship Student Registration"/>
    <s v="Uncategorized Income"/>
    <s v="11104 PayPal"/>
    <n v="35"/>
    <n v="103230"/>
    <x v="2"/>
  </r>
  <r>
    <x v="4"/>
    <s v="08/15/2017"/>
    <s v="Sales Receipt"/>
    <n v="1218"/>
    <s v="No"/>
    <s v="Melissa Smith"/>
    <s v="Professional Membership"/>
    <s v="Uncategorized Income"/>
    <s v="11104 PayPal"/>
    <n v="125"/>
    <n v="103355"/>
    <x v="4"/>
  </r>
  <r>
    <x v="4"/>
    <s v="08/18/2017"/>
    <s v="Sales Receipt"/>
    <n v="1219"/>
    <s v="No"/>
    <s v="bill tavlaridis"/>
    <s v="Student Memberships"/>
    <s v="Uncategorized Income"/>
    <s v="11104 PayPal"/>
    <n v="75"/>
    <n v="103430"/>
    <x v="4"/>
  </r>
  <r>
    <x v="4"/>
    <s v="08/28/2017"/>
    <s v="Sales Receipt"/>
    <n v="1220"/>
    <s v="No"/>
    <s v="Daryl Cronin"/>
    <s v="Creativity &amp; Innovation Class Student Registration"/>
    <s v="Uncategorized Income"/>
    <s v="11104 PayPal"/>
    <n v="35"/>
    <n v="103465"/>
    <x v="2"/>
  </r>
  <r>
    <x v="4"/>
    <s v="08/28/2017"/>
    <s v="Sales Receipt"/>
    <n v="1221"/>
    <s v="No"/>
    <s v="Israr Hussain"/>
    <s v="Professional Membership"/>
    <s v="Uncategorized Income"/>
    <s v="11104 PayPal"/>
    <n v="125"/>
    <n v="103590"/>
    <x v="4"/>
  </r>
  <r>
    <x v="4"/>
    <s v="08/29/2017"/>
    <s v="Sales Receipt"/>
    <n v="1224"/>
    <s v="No"/>
    <s v="Dianne Aroh"/>
    <s v="Creativity &amp; Innovation Class Student Registration"/>
    <s v="Uncategorized Income"/>
    <s v="11104 PayPal"/>
    <n v="35"/>
    <n v="103625"/>
    <x v="2"/>
  </r>
  <r>
    <x v="4"/>
    <s v="08/29/2017"/>
    <s v="Sales Receipt"/>
    <n v="1223"/>
    <s v="No"/>
    <s v="David Meter"/>
    <s v="Creativity &amp; Innovation Class Student Registration"/>
    <s v="Uncategorized Income"/>
    <s v="11104 PayPal"/>
    <n v="35"/>
    <n v="103660"/>
    <x v="2"/>
  </r>
  <r>
    <x v="4"/>
    <s v="08/29/2017"/>
    <s v="Sales Receipt"/>
    <n v="1222"/>
    <s v="No"/>
    <s v="Claude Faddoul"/>
    <s v="Creativity &amp; Innovation Class Student Registration"/>
    <s v="Uncategorized Income"/>
    <s v="11104 PayPal"/>
    <n v="35"/>
    <n v="103695"/>
    <x v="2"/>
  </r>
  <r>
    <x v="4"/>
    <s v="08/30/2017"/>
    <s v="Sales Receipt"/>
    <n v="1225"/>
    <s v="No"/>
    <s v="Casey Lafferty 1"/>
    <s v="Creativity &amp; Innovation Class Student Registration"/>
    <s v="Uncategorized Income"/>
    <s v="11104 PayPal"/>
    <n v="35"/>
    <n v="103730"/>
    <x v="2"/>
  </r>
  <r>
    <x v="4"/>
    <s v="08/31/2017"/>
    <s v="Sales Receipt"/>
    <n v="1226"/>
    <s v="No"/>
    <s v="Sherif Ismail"/>
    <s v="Creativity &amp; Innovation Class Student Registration"/>
    <s v="Uncategorized Income"/>
    <s v="11104 PayPal"/>
    <n v="35"/>
    <n v="103765"/>
    <x v="2"/>
  </r>
  <r>
    <x v="4"/>
    <s v="08/31/2017"/>
    <s v="Sales Receipt"/>
    <n v="1227"/>
    <s v="No"/>
    <s v="Aleksandra Knepper"/>
    <s v="Creativity &amp; Innovation Class Student Registration"/>
    <s v="Uncategorized Income"/>
    <s v="11104 PayPal"/>
    <n v="35"/>
    <n v="103800"/>
    <x v="2"/>
  </r>
  <r>
    <x v="4"/>
    <s v="08/31/2017"/>
    <s v="Sales Receipt"/>
    <n v="1228"/>
    <s v="No"/>
    <s v="Lenita Gipson"/>
    <s v="Creativity &amp; Innovation Class Student Registration"/>
    <s v="Uncategorized Income"/>
    <s v="11104 PayPal"/>
    <n v="35"/>
    <n v="103835"/>
    <x v="2"/>
  </r>
  <r>
    <x v="4"/>
    <s v="08/31/2017"/>
    <s v="Sales Receipt"/>
    <n v="1229"/>
    <s v="No"/>
    <s v="Kristi Blackhurst"/>
    <s v="Creativity &amp; Innovation Class Student Registration"/>
    <s v="Uncategorized Income"/>
    <s v="11104 PayPal"/>
    <n v="35"/>
    <n v="103870"/>
    <x v="2"/>
  </r>
  <r>
    <x v="4"/>
    <s v="08/31/2017"/>
    <s v="Sales Receipt"/>
    <n v="1230"/>
    <s v="No"/>
    <s v="Cody Brackens 1"/>
    <s v="Creativity &amp; Innovation Class Student Registration"/>
    <s v="Uncategorized Income"/>
    <s v="11104 PayPal"/>
    <n v="35"/>
    <n v="103905"/>
    <x v="2"/>
  </r>
  <r>
    <x v="4"/>
    <s v="08/31/2017"/>
    <s v="Sales Receipt"/>
    <n v="1231"/>
    <s v="No"/>
    <s v="Gary Hughes"/>
    <s v="Creativity &amp; Innovation Class Student Registration"/>
    <s v="Uncategorized Income"/>
    <s v="11104 PayPal"/>
    <n v="35"/>
    <n v="103940"/>
    <x v="2"/>
  </r>
  <r>
    <x v="4"/>
    <s v="08/31/2017"/>
    <s v="Sales Receipt"/>
    <n v="1232"/>
    <s v="No"/>
    <s v="Maria Karina Cecilia Cheung"/>
    <s v="Creativity &amp; Innovation Class Student Registration"/>
    <s v="Uncategorized Income"/>
    <s v="11104 PayPal"/>
    <n v="35"/>
    <n v="103975"/>
    <x v="2"/>
  </r>
  <r>
    <x v="4"/>
    <s v="08/31/2017"/>
    <s v="Sales Receipt"/>
    <n v="1234"/>
    <s v="No"/>
    <s v="Sagar Damle"/>
    <s v="Creativity &amp; Innovation Class Student Registration"/>
    <s v="Uncategorized Income"/>
    <s v="11104 PayPal"/>
    <n v="35"/>
    <n v="104010"/>
    <x v="2"/>
  </r>
  <r>
    <x v="4"/>
    <s v="08/31/2017"/>
    <s v="Sales Receipt"/>
    <n v="1233"/>
    <s v="No"/>
    <s v="Kathryn O'Callaghan"/>
    <s v="Creativity &amp; Innovation Class Student Registration"/>
    <s v="Uncategorized Income"/>
    <s v="11104 PayPal"/>
    <n v="35"/>
    <n v="104045"/>
    <x v="2"/>
  </r>
  <r>
    <x v="5"/>
    <s v="09/01/2017"/>
    <s v="Sales Receipt"/>
    <n v="1239"/>
    <s v="No"/>
    <s v="Heinro Van Zyl"/>
    <s v="Creativity &amp; Innovation Class Student Registration"/>
    <s v="Uncategorized Income"/>
    <s v="11104 PayPal"/>
    <n v="35"/>
    <n v="104080"/>
    <x v="2"/>
  </r>
  <r>
    <x v="5"/>
    <s v="09/01/2017"/>
    <s v="Sales Receipt"/>
    <n v="1238"/>
    <s v="No"/>
    <s v="Jelena Jeremic"/>
    <s v="Creativity &amp; Innovation Class Student Registration"/>
    <s v="Uncategorized Income"/>
    <s v="11104 PayPal"/>
    <n v="35"/>
    <n v="104115"/>
    <x v="2"/>
  </r>
  <r>
    <x v="5"/>
    <s v="09/01/2017"/>
    <s v="Sales Receipt"/>
    <n v="1235"/>
    <s v="No"/>
    <s v="Ashley West"/>
    <s v="Creativity &amp; Innovation Class Student Registration"/>
    <s v="Uncategorized Income"/>
    <s v="11104 PayPal"/>
    <n v="35"/>
    <n v="104150"/>
    <x v="2"/>
  </r>
  <r>
    <x v="5"/>
    <s v="09/01/2017"/>
    <s v="Sales Receipt"/>
    <n v="1236"/>
    <s v="No"/>
    <s v="John Less"/>
    <s v="Creativity &amp; Innovation Class Student Registration"/>
    <s v="Uncategorized Income"/>
    <s v="11104 PayPal"/>
    <n v="35"/>
    <n v="104185"/>
    <x v="2"/>
  </r>
  <r>
    <x v="5"/>
    <s v="09/01/2017"/>
    <s v="Sales Receipt"/>
    <n v="1237"/>
    <s v="No"/>
    <s v="Heather Persch"/>
    <s v="Creativity &amp; Innovation Class Student Registration"/>
    <s v="Uncategorized Income"/>
    <s v="11104 PayPal"/>
    <n v="35"/>
    <n v="104220"/>
    <x v="2"/>
  </r>
  <r>
    <x v="5"/>
    <s v="09/02/2017"/>
    <s v="Sales Receipt"/>
    <n v="1240"/>
    <s v="No"/>
    <s v="Robert Howard"/>
    <s v="Creativity &amp; Innovation Class Student Registration"/>
    <s v="Uncategorized Income"/>
    <s v="11104 PayPal"/>
    <n v="35"/>
    <n v="104255"/>
    <x v="2"/>
  </r>
  <r>
    <x v="5"/>
    <s v="09/02/2017"/>
    <s v="Sales Receipt"/>
    <n v="1242"/>
    <s v="No"/>
    <s v="Joy Hartley"/>
    <s v="Creativity &amp; Innovation Class Student Registration"/>
    <s v="Uncategorized Income"/>
    <s v="11104 PayPal"/>
    <n v="35"/>
    <n v="104290"/>
    <x v="2"/>
  </r>
  <r>
    <x v="5"/>
    <s v="09/02/2017"/>
    <s v="Sales Receipt"/>
    <n v="1243"/>
    <s v="No"/>
    <s v="david jacobsohn"/>
    <s v="Creativity &amp; Innovation Class Student Registration"/>
    <s v="Uncategorized Income"/>
    <s v="11104 PayPal"/>
    <n v="35"/>
    <n v="104325"/>
    <x v="2"/>
  </r>
  <r>
    <x v="5"/>
    <s v="09/02/2017"/>
    <s v="Sales Receipt"/>
    <n v="1241"/>
    <s v="No"/>
    <s v="Robin Blackstone"/>
    <s v="Creativity &amp; Innovation Class Student Registration"/>
    <s v="Uncategorized Income"/>
    <s v="11104 PayPal"/>
    <n v="35"/>
    <n v="104360"/>
    <x v="2"/>
  </r>
  <r>
    <x v="5"/>
    <s v="09/03/2017"/>
    <s v="Sales Receipt"/>
    <n v="1245"/>
    <s v="No"/>
    <s v="Richard Tea"/>
    <s v="Creativity &amp; Innovation Class Student Registration"/>
    <s v="Uncategorized Income"/>
    <s v="11104 PayPal"/>
    <n v="35"/>
    <n v="104395"/>
    <x v="2"/>
  </r>
  <r>
    <x v="5"/>
    <s v="09/03/2017"/>
    <s v="Sales Receipt"/>
    <n v="1246"/>
    <s v="No"/>
    <s v="winfield hartley"/>
    <s v="Online MBA Entreprenuership Student Registration"/>
    <s v="Uncategorized Income"/>
    <s v="11104 PayPal"/>
    <n v="35"/>
    <n v="104430"/>
    <x v="2"/>
  </r>
  <r>
    <x v="5"/>
    <s v="09/03/2017"/>
    <s v="Sales Receipt"/>
    <n v="1244"/>
    <s v="No"/>
    <s v="Chelsea Boll"/>
    <s v="Creativity &amp; Innovation Class Student Registration"/>
    <s v="Uncategorized Income"/>
    <s v="11104 PayPal"/>
    <n v="35"/>
    <n v="104465"/>
    <x v="2"/>
  </r>
  <r>
    <x v="5"/>
    <s v="09/04/2017"/>
    <s v="Sales Receipt"/>
    <n v="1250"/>
    <s v="No"/>
    <s v="Parth Soni"/>
    <s v="Creativity &amp; Innovation Class Student Registration"/>
    <s v="Uncategorized Income"/>
    <s v="11104 PayPal"/>
    <n v="35"/>
    <n v="104500"/>
    <x v="2"/>
  </r>
  <r>
    <x v="5"/>
    <s v="09/04/2017"/>
    <s v="Sales Receipt"/>
    <n v="1249"/>
    <s v="No"/>
    <s v="Robyn DeYoung"/>
    <s v="Creativity &amp; Innovation Class Student Registration"/>
    <s v="Uncategorized Income"/>
    <s v="11104 PayPal"/>
    <n v="35"/>
    <n v="104535"/>
    <x v="2"/>
  </r>
  <r>
    <x v="5"/>
    <s v="09/04/2017"/>
    <s v="Sales Receipt"/>
    <n v="1248"/>
    <s v="No"/>
    <s v="Judit Warren"/>
    <s v="Creativity &amp; Innovation Class Student Registration"/>
    <s v="Uncategorized Income"/>
    <s v="11104 PayPal"/>
    <n v="35"/>
    <n v="104570"/>
    <x v="2"/>
  </r>
  <r>
    <x v="5"/>
    <s v="09/04/2017"/>
    <s v="Sales Receipt"/>
    <n v="1247"/>
    <s v="No"/>
    <s v="Svitlana Mykytyn"/>
    <s v="Creativity &amp; Innovation Class Student Registration"/>
    <s v="Uncategorized Income"/>
    <s v="11104 PayPal"/>
    <n v="35"/>
    <n v="104605"/>
    <x v="2"/>
  </r>
  <r>
    <x v="5"/>
    <s v="09/05/2017"/>
    <s v="Sales Receipt"/>
    <n v="1252"/>
    <s v="No"/>
    <s v="Jennifer Castro"/>
    <s v="Creativity &amp; Innovation Class Student Registration"/>
    <s v="Uncategorized Income"/>
    <s v="11104 PayPal"/>
    <n v="35"/>
    <n v="104640"/>
    <x v="2"/>
  </r>
  <r>
    <x v="5"/>
    <s v="09/05/2017"/>
    <s v="Sales Receipt"/>
    <n v="1251"/>
    <s v="No"/>
    <s v="Khrystina Elomari"/>
    <s v="Creativity &amp; Innovation Class Student Registration"/>
    <s v="Uncategorized Income"/>
    <s v="11104 PayPal"/>
    <n v="35"/>
    <n v="104675"/>
    <x v="2"/>
  </r>
  <r>
    <x v="5"/>
    <s v="09/07/2017"/>
    <s v="Sales Receipt"/>
    <n v="1253"/>
    <s v="No"/>
    <s v="Khrystina Elomari"/>
    <s v="Creativity &amp; Innovation Class Student Registration"/>
    <s v="Uncategorized Income"/>
    <s v="11104 PayPal"/>
    <n v="35"/>
    <n v="104710"/>
    <x v="2"/>
  </r>
  <r>
    <x v="5"/>
    <s v="09/07/2017"/>
    <s v="Sales Receipt"/>
    <n v="1254"/>
    <s v="No"/>
    <s v="Alexandria Shum"/>
    <s v="Creativity &amp; Innovation Class Student Registration"/>
    <s v="Uncategorized Income"/>
    <s v="11104 PayPal"/>
    <n v="35"/>
    <n v="104745"/>
    <x v="2"/>
  </r>
  <r>
    <x v="5"/>
    <s v="09/08/2017"/>
    <s v="Sales Receipt"/>
    <n v="1255"/>
    <s v="No"/>
    <s v="Archana Bushan"/>
    <s v="HCMBA Entrepreneurship Student Registration"/>
    <s v="Uncategorized Income"/>
    <s v="11104 PayPal"/>
    <n v="35"/>
    <n v="104780"/>
    <x v="2"/>
  </r>
  <r>
    <x v="5"/>
    <s v="09/08/2017"/>
    <s v="Sales Receipt"/>
    <n v="1256"/>
    <s v="No"/>
    <s v="Nkiruka Nnebe"/>
    <s v="Creativity &amp; Innovation Class Student Registration"/>
    <s v="Uncategorized Income"/>
    <s v="11104 PayPal"/>
    <n v="35"/>
    <n v="104815"/>
    <x v="2"/>
  </r>
  <r>
    <x v="5"/>
    <s v="09/08/2017"/>
    <s v="Sales Receipt"/>
    <n v="1257"/>
    <s v="No"/>
    <s v="david tanabe"/>
    <s v="Creativity &amp; Innovation Class Student Registration"/>
    <s v="Uncategorized Income"/>
    <s v="11104 PayPal"/>
    <n v="35"/>
    <n v="104850"/>
    <x v="2"/>
  </r>
  <r>
    <x v="5"/>
    <s v="09/08/2017"/>
    <s v="Sales Receipt"/>
    <n v="1258"/>
    <s v="No"/>
    <s v="Ana M Caceres-Silva"/>
    <s v="Creativity &amp; Innovation Class Student Registration"/>
    <s v="Uncategorized Income"/>
    <s v="11104 PayPal"/>
    <n v="35"/>
    <n v="104885"/>
    <x v="2"/>
  </r>
  <r>
    <x v="5"/>
    <s v="09/09/2017"/>
    <s v="Sales Receipt"/>
    <n v="1260"/>
    <s v="No"/>
    <s v="Joy Hartley"/>
    <s v="Creativity &amp; Innovation Class Student Registration"/>
    <s v="Uncategorized Income"/>
    <s v="11104 PayPal"/>
    <n v="35"/>
    <n v="104920"/>
    <x v="2"/>
  </r>
  <r>
    <x v="5"/>
    <s v="09/09/2017"/>
    <s v="Sales Receipt"/>
    <n v="1259"/>
    <s v="No"/>
    <s v="Eric Hoffman"/>
    <s v="Creativity &amp; Innovation Class Student Registration"/>
    <s v="Uncategorized Income"/>
    <s v="11104 PayPal"/>
    <n v="35"/>
    <n v="104955"/>
    <x v="2"/>
  </r>
  <r>
    <x v="5"/>
    <s v="09/09/2017"/>
    <s v="Sales Receipt"/>
    <n v="1261"/>
    <s v="No"/>
    <s v="Raminder Sandhu"/>
    <s v="Creativity &amp; Innovation Class Student Registration"/>
    <s v="Uncategorized Income"/>
    <s v="11104 PayPal"/>
    <n v="35"/>
    <n v="104990"/>
    <x v="2"/>
  </r>
  <r>
    <x v="5"/>
    <s v="09/10/2017"/>
    <s v="Sales Receipt"/>
    <n v="1263"/>
    <s v="No"/>
    <s v="Alexandra Rossi"/>
    <s v="Creativity &amp; Innovation Class Student Registration"/>
    <s v="Uncategorized Income"/>
    <s v="11104 PayPal"/>
    <n v="35"/>
    <n v="105025"/>
    <x v="2"/>
  </r>
  <r>
    <x v="5"/>
    <s v="09/10/2017"/>
    <s v="Sales Receipt"/>
    <n v="1262"/>
    <s v="No"/>
    <s v="Lauren Janney"/>
    <s v="Creativity &amp; Innovation Class Student Registration"/>
    <s v="Uncategorized Income"/>
    <s v="11104 PayPal"/>
    <n v="35"/>
    <n v="105060"/>
    <x v="2"/>
  </r>
  <r>
    <x v="5"/>
    <s v="09/11/2017"/>
    <s v="Sales Receipt"/>
    <n v="1264"/>
    <s v="No"/>
    <s v="Narrine Muselimyan"/>
    <s v="Creativity &amp; Innovation Class Student Registration"/>
    <s v="Uncategorized Income"/>
    <s v="11104 PayPal"/>
    <n v="35"/>
    <n v="105095"/>
    <x v="2"/>
  </r>
  <r>
    <x v="5"/>
    <s v="09/11/2017"/>
    <s v="Sales Receipt"/>
    <n v="1265"/>
    <s v="No"/>
    <s v="Daniel Dierfeldt"/>
    <s v="Creativity &amp; Innovation Class Student Registration"/>
    <s v="Uncategorized Income"/>
    <s v="11104 PayPal"/>
    <n v="35"/>
    <n v="105130"/>
    <x v="2"/>
  </r>
  <r>
    <x v="5"/>
    <s v="09/11/2017"/>
    <s v="Sales Receipt"/>
    <n v="1266"/>
    <s v="No"/>
    <s v="Qusai Al saleh"/>
    <s v="Creativity &amp; Innovation Class Student Registration"/>
    <s v="Uncategorized Income"/>
    <s v="11104 PayPal"/>
    <n v="35"/>
    <n v="105165"/>
    <x v="2"/>
  </r>
  <r>
    <x v="5"/>
    <s v="09/12/2017"/>
    <s v="Sales Receipt"/>
    <n v="1267"/>
    <s v="No"/>
    <s v="Nicole Kelly"/>
    <s v="Creativity &amp; Innovation Class Student Registration"/>
    <s v="Uncategorized Income"/>
    <s v="11104 PayPal"/>
    <n v="35"/>
    <n v="105200"/>
    <x v="2"/>
  </r>
  <r>
    <x v="5"/>
    <s v="09/12/2017"/>
    <s v="Sales Receipt"/>
    <n v="1268"/>
    <s v="No"/>
    <s v="John Sowder"/>
    <s v="Creativity &amp; Innovation Class Student Registration"/>
    <s v="Uncategorized Income"/>
    <s v="11104 PayPal"/>
    <n v="35"/>
    <n v="105235"/>
    <x v="2"/>
  </r>
  <r>
    <x v="5"/>
    <s v="09/12/2017"/>
    <s v="Sales Receipt"/>
    <n v="1269"/>
    <s v="No"/>
    <s v="Maria Vallarino"/>
    <s v="Creativity &amp; Innovation Class Student Registration"/>
    <s v="Uncategorized Income"/>
    <s v="11104 PayPal"/>
    <n v="35"/>
    <n v="105270"/>
    <x v="2"/>
  </r>
  <r>
    <x v="5"/>
    <s v="09/13/2017"/>
    <s v="Sales Receipt"/>
    <n v="1272"/>
    <s v="No"/>
    <s v="Ulrike Orpe"/>
    <s v="Creativity &amp; Innovation Class Student Registration"/>
    <s v="Uncategorized Income"/>
    <s v="11104 PayPal"/>
    <n v="35"/>
    <n v="105305"/>
    <x v="2"/>
  </r>
  <r>
    <x v="5"/>
    <s v="09/13/2017"/>
    <s v="Sales Receipt"/>
    <n v="1270"/>
    <s v="No"/>
    <s v="Justin Oparaugo"/>
    <s v="Creativity &amp; Innovation Class Student Registration"/>
    <s v="Uncategorized Income"/>
    <s v="11104 PayPal"/>
    <n v="35"/>
    <n v="105340"/>
    <x v="2"/>
  </r>
  <r>
    <x v="5"/>
    <s v="09/13/2017"/>
    <s v="Sales Receipt"/>
    <n v="1271"/>
    <s v="No"/>
    <s v="Tyson Christensen"/>
    <s v="Creativity &amp; Innovation Class Student Registration"/>
    <s v="Uncategorized Income"/>
    <s v="11104 PayPal"/>
    <n v="35"/>
    <n v="105375"/>
    <x v="2"/>
  </r>
  <r>
    <x v="5"/>
    <s v="09/14/2017"/>
    <s v="Sales Receipt"/>
    <n v="1275"/>
    <s v="No"/>
    <s v="tingcen li"/>
    <s v="Creativity &amp; Innovation Class Student Registration"/>
    <s v="Uncategorized Income"/>
    <s v="11104 PayPal"/>
    <n v="35"/>
    <n v="105410"/>
    <x v="2"/>
  </r>
  <r>
    <x v="5"/>
    <s v="09/14/2017"/>
    <s v="Sales Receipt"/>
    <n v="1274"/>
    <s v="No"/>
    <s v="Rassull Suarez"/>
    <s v="Creativity &amp; Innovation Class Student Registration"/>
    <s v="Uncategorized Income"/>
    <s v="11104 PayPal"/>
    <n v="35"/>
    <n v="105445"/>
    <x v="2"/>
  </r>
  <r>
    <x v="5"/>
    <s v="09/14/2017"/>
    <s v="Sales Receipt"/>
    <n v="1273"/>
    <s v="No"/>
    <s v="Jacqueline Mbwille"/>
    <s v="Creativity &amp; Innovation Class Student Registration"/>
    <s v="Uncategorized Income"/>
    <s v="11104 PayPal"/>
    <n v="35"/>
    <n v="105480"/>
    <x v="2"/>
  </r>
  <r>
    <x v="5"/>
    <s v="09/16/2017"/>
    <s v="Sales Receipt"/>
    <n v="1276"/>
    <s v="No"/>
    <s v="Frank Preketes"/>
    <s v="Creativity &amp; Innovation Class Student Registration"/>
    <s v="Uncategorized Income"/>
    <s v="11104 PayPal"/>
    <n v="35"/>
    <n v="105515"/>
    <x v="2"/>
  </r>
  <r>
    <x v="5"/>
    <s v="09/16/2017"/>
    <s v="Sales Receipt"/>
    <n v="1277"/>
    <s v="No"/>
    <s v="Mohammed Aljishi"/>
    <s v="Creativity &amp; Innovation Class Student Registration"/>
    <s v="Uncategorized Income"/>
    <s v="11104 PayPal"/>
    <n v="35"/>
    <n v="105550"/>
    <x v="2"/>
  </r>
  <r>
    <x v="5"/>
    <s v="09/16/2017"/>
    <s v="Sales Receipt"/>
    <n v="1279"/>
    <s v="No"/>
    <s v="Jonathan Ong"/>
    <s v="Creativity &amp; Innovation Class Student Registration"/>
    <s v="Uncategorized Income"/>
    <s v="11104 PayPal"/>
    <n v="35"/>
    <n v="105585"/>
    <x v="2"/>
  </r>
  <r>
    <x v="5"/>
    <s v="09/16/2017"/>
    <s v="Sales Receipt"/>
    <n v="1278"/>
    <s v="No"/>
    <s v="John Ecker"/>
    <s v="Creativity &amp; Innovation Class Student Registration"/>
    <s v="Uncategorized Income"/>
    <s v="11104 PayPal"/>
    <n v="35"/>
    <n v="105620"/>
    <x v="2"/>
  </r>
  <r>
    <x v="5"/>
    <s v="09/17/2017"/>
    <s v="Sales Receipt"/>
    <n v="1283"/>
    <s v="No"/>
    <s v="Imani Hahn 1"/>
    <s v="Creativity &amp; Innovation Class Student Registration"/>
    <s v="Uncategorized Income"/>
    <s v="11104 PayPal"/>
    <n v="35"/>
    <n v="105655"/>
    <x v="2"/>
  </r>
  <r>
    <x v="5"/>
    <s v="09/17/2017"/>
    <s v="Sales Receipt"/>
    <n v="1282"/>
    <s v="No"/>
    <s v="Abdulhadi Quadri"/>
    <s v="HCMBA Entrepreneurship Student Registration"/>
    <s v="Uncategorized Income"/>
    <s v="11104 PayPal"/>
    <n v="35"/>
    <n v="105690"/>
    <x v="2"/>
  </r>
  <r>
    <x v="5"/>
    <s v="09/17/2017"/>
    <s v="Sales Receipt"/>
    <n v="1281"/>
    <s v="No"/>
    <s v="Mona Shah"/>
    <s v="Creativity &amp; Innovation Class Student Registration"/>
    <s v="Uncategorized Income"/>
    <s v="11104 PayPal"/>
    <n v="35"/>
    <n v="105725"/>
    <x v="2"/>
  </r>
  <r>
    <x v="5"/>
    <s v="09/17/2017"/>
    <s v="Sales Receipt"/>
    <n v="1280"/>
    <s v="No"/>
    <s v="Paul Stoner Jr"/>
    <s v="Online MBA Entreprenuership Student Registration"/>
    <s v="Uncategorized Income"/>
    <s v="11104 PayPal"/>
    <n v="35"/>
    <n v="105760"/>
    <x v="2"/>
  </r>
  <r>
    <x v="5"/>
    <s v="09/17/2017"/>
    <s v="Sales Receipt"/>
    <n v="1284"/>
    <s v="No"/>
    <s v="German Rodriguez"/>
    <s v="Creativity &amp; Innovation Class Student Registration"/>
    <s v="Uncategorized Income"/>
    <s v="11104 PayPal"/>
    <n v="35"/>
    <n v="105795"/>
    <x v="2"/>
  </r>
  <r>
    <x v="5"/>
    <s v="09/19/2017"/>
    <s v="Sales Receipt"/>
    <n v="1285"/>
    <s v="No"/>
    <s v="Jochen Schaefer"/>
    <s v="Creativity &amp; Innovation Class Student Registration"/>
    <s v="Uncategorized Income"/>
    <s v="11104 PayPal"/>
    <n v="35"/>
    <n v="105830"/>
    <x v="2"/>
  </r>
  <r>
    <x v="5"/>
    <s v="09/22/2017"/>
    <s v="Sales Receipt"/>
    <n v="1286"/>
    <s v="No"/>
    <s v="Monica Krueger"/>
    <s v="ICSB Institution Fee"/>
    <s v="Uncategorized Income"/>
    <s v="11104 PayPal"/>
    <n v="300"/>
    <n v="106130"/>
    <x v="5"/>
  </r>
  <r>
    <x v="5"/>
    <s v="09/24/2017"/>
    <s v="Sales Receipt"/>
    <n v="1287"/>
    <s v="No"/>
    <s v="Evagelia stylianou 1"/>
    <s v="Gala Ticket (Accompanying Guest)"/>
    <s v="Uncategorized Income"/>
    <s v="11104 PayPal"/>
    <n v="150"/>
    <n v="106280"/>
    <x v="5"/>
  </r>
  <r>
    <x v="5"/>
    <s v="09/24/2017"/>
    <s v="Sales Receipt"/>
    <n v="1287"/>
    <s v="No"/>
    <s v="Evagelia stylianou 1"/>
    <s v="Registration Fee (Individual)"/>
    <s v="Uncategorized Income"/>
    <s v="11104 PayPal"/>
    <n v="350"/>
    <n v="106630"/>
    <x v="5"/>
  </r>
  <r>
    <x v="5"/>
    <s v="09/25/2017"/>
    <s v="Sales Receipt"/>
    <n v="1288"/>
    <s v="No"/>
    <s v="Andrew Pendrill"/>
    <s v="Registration Fee (Day Rate)"/>
    <s v="Uncategorized Income"/>
    <s v="11104 PayPal"/>
    <n v="175"/>
    <n v="106805"/>
    <x v="5"/>
  </r>
  <r>
    <x v="5"/>
    <s v="09/28/2017"/>
    <s v="Sales Receipt"/>
    <n v="1289"/>
    <s v="No"/>
    <s v="Sean Murphy 1"/>
    <s v="Gala+Ticket+(Accompanying+Guest)"/>
    <s v="Uncategorized Income"/>
    <s v="11104 PayPal"/>
    <n v="150"/>
    <n v="106955"/>
    <x v="5"/>
  </r>
  <r>
    <x v="5"/>
    <s v="09/29/2017"/>
    <s v="Sales Receipt"/>
    <n v="1290"/>
    <s v="No"/>
    <s v="Muhammad zaman"/>
    <s v="Registration Fee (International Delegate)"/>
    <s v="Uncategorized Income"/>
    <s v="11104 PayPal"/>
    <n v="200"/>
    <n v="107155"/>
    <x v="5"/>
  </r>
  <r>
    <x v="6"/>
    <s v="10/03/2017"/>
    <s v="Sales Receipt"/>
    <n v="1296"/>
    <s v="No"/>
    <s v="Dawn Hamaty"/>
    <s v="Registration Fee (Presenting Author)"/>
    <s v="Uncategorized Income"/>
    <s v="11104 PayPal"/>
    <n v="300"/>
    <n v="107455"/>
    <x v="5"/>
  </r>
  <r>
    <x v="6"/>
    <s v="10/03/2017"/>
    <s v="Sales Receipt"/>
    <n v="1295"/>
    <s v="No"/>
    <s v="Michael Ortiz"/>
    <s v="GW October 2 days"/>
    <s v="Uncategorized Income"/>
    <s v="11104 PayPal"/>
    <n v="350"/>
    <n v="107805"/>
    <x v="5"/>
  </r>
  <r>
    <x v="6"/>
    <s v="10/04/2017"/>
    <s v="Refund"/>
    <n v="1301"/>
    <s v="No"/>
    <s v="William Hill"/>
    <s v="Registration Fee (Day Rate)"/>
    <s v="Uncategorized Income"/>
    <s v="11104 PayPal"/>
    <n v="-175"/>
    <n v="107630"/>
    <x v="5"/>
  </r>
  <r>
    <x v="6"/>
    <s v="10/04/2017"/>
    <s v="Sales Receipt"/>
    <n v="1300"/>
    <s v="No"/>
    <s v="William Hill"/>
    <s v="Registration Fee (Day Rate)"/>
    <s v="Uncategorized Income"/>
    <s v="11104 PayPal"/>
    <n v="175"/>
    <n v="107805"/>
    <x v="5"/>
  </r>
  <r>
    <x v="6"/>
    <s v="10/05/2017"/>
    <s v="Refund"/>
    <n v="1302"/>
    <s v="No"/>
    <s v="Sean Murphy 1"/>
    <s v="Gala+Ticket+(Accompanying+Guest)"/>
    <s v="Uncategorized Income"/>
    <s v="11104 PayPal"/>
    <n v="-150"/>
    <n v="107655"/>
    <x v="5"/>
  </r>
  <r>
    <x v="6"/>
    <s v="10/06/2017"/>
    <s v="Sales Receipt"/>
    <n v="1303"/>
    <s v="No"/>
    <s v="Dan Vo"/>
    <s v="Registration Fee (Presenting Author)"/>
    <s v="Uncategorized Income"/>
    <s v="11104 PayPal"/>
    <n v="300"/>
    <n v="107955"/>
    <x v="5"/>
  </r>
  <r>
    <x v="6"/>
    <s v="10/08/2017"/>
    <s v="Sales Receipt"/>
    <n v="1304"/>
    <s v="No"/>
    <s v="Reza Asghari"/>
    <s v="Professional Membership (Choose Your Geographical Region:: Europe, European Affiliates: European Council for Small Business ..."/>
    <s v="Uncategorized Income"/>
    <s v="11104 PayPal"/>
    <n v="125"/>
    <n v="108080"/>
    <x v="5"/>
  </r>
  <r>
    <x v="6"/>
    <s v="10/10/2017"/>
    <s v="Sales Receipt"/>
    <n v="1305"/>
    <s v="No"/>
    <s v="NISABWE FLORENCE"/>
    <s v="Registration Fee (Presenting Author)"/>
    <s v="Uncategorized Income"/>
    <s v="11104 PayPal"/>
    <n v="300"/>
    <n v="108380"/>
    <x v="5"/>
  </r>
  <r>
    <x v="6"/>
    <s v="10/11/2017"/>
    <s v="Sales Receipt"/>
    <n v="1306"/>
    <s v="No"/>
    <s v="NISABWE FLORENCE"/>
    <s v="Gala Ticket (Accompanying Guest)"/>
    <s v="Uncategorized Income"/>
    <s v="11104 PayPal"/>
    <n v="150"/>
    <n v="108530"/>
    <x v="5"/>
  </r>
  <r>
    <x v="6"/>
    <s v="10/13/2017"/>
    <s v="Sales Receipt"/>
    <n v="1307"/>
    <s v="No"/>
    <s v="Lei Bao"/>
    <s v="Registration Fee (Day Rate)"/>
    <s v="Uncategorized Income"/>
    <s v="11104 PayPal"/>
    <n v="175"/>
    <n v="108705"/>
    <x v="5"/>
  </r>
  <r>
    <x v="6"/>
    <s v="10/15/2017"/>
    <s v="Sales Receipt"/>
    <n v="1308"/>
    <s v="No"/>
    <s v="Vanessa Ratten"/>
    <s v="Registration Fee (Presenting Author)"/>
    <s v="Uncategorized Income"/>
    <s v="11104 PayPal"/>
    <n v="300"/>
    <n v="109005"/>
    <x v="5"/>
  </r>
  <r>
    <x v="6"/>
    <s v="10/17/2017"/>
    <s v="Sales Receipt"/>
    <n v="1309"/>
    <s v="No"/>
    <s v="Lea Cristina Bonfim"/>
    <s v="PayPal Transaction"/>
    <s v="Uncategorized Income"/>
    <s v="11104 PayPal"/>
    <n v="275"/>
    <n v="109280"/>
    <x v="5"/>
  </r>
  <r>
    <x v="6"/>
    <s v="10/19/2017"/>
    <s v="Sales Receipt"/>
    <n v="1310"/>
    <s v="No"/>
    <s v="Samantha Luna Luna"/>
    <s v="CEPL: GW Global Entrepreneurship Conference"/>
    <s v="Uncategorized Income"/>
    <s v="11104 PayPal"/>
    <n v="1000"/>
    <n v="110280"/>
    <x v="6"/>
  </r>
  <r>
    <x v="6"/>
    <s v="10/19/2017"/>
    <s v="Sales Receipt"/>
    <n v="1311"/>
    <s v="No"/>
    <s v="Samantha Luna"/>
    <s v="CEPL - HBDI"/>
    <s v="Uncategorized Income"/>
    <s v="11104 PayPal"/>
    <n v="2500"/>
    <n v="112780"/>
    <x v="7"/>
  </r>
  <r>
    <x v="6"/>
    <s v="10/21/2017"/>
    <s v="Sales Receipt"/>
    <n v="1312"/>
    <s v="No"/>
    <s v="Cesar Bandera 1"/>
    <s v="Registration Fee (Presenting Author)"/>
    <s v="Uncategorized Income"/>
    <s v="11104 PayPal"/>
    <n v="300"/>
    <n v="113080"/>
    <x v="5"/>
  </r>
  <r>
    <x v="6"/>
    <s v="10/23/2017"/>
    <s v="Sales Receipt"/>
    <n v="1313"/>
    <s v="No"/>
    <s v="Miriam Helmy 1"/>
    <s v="Registration Fee (Student)"/>
    <s v="Uncategorized Income"/>
    <s v="11104 PayPal"/>
    <n v="250"/>
    <n v="113330"/>
    <x v="5"/>
  </r>
  <r>
    <x v="6"/>
    <s v="10/23/2017"/>
    <s v="Sales Receipt"/>
    <n v="1314"/>
    <s v="No"/>
    <s v="Zong Tae Bae"/>
    <s v="Registration Fee (Presenting Author)"/>
    <s v="Uncategorized Income"/>
    <s v="11104 PayPal"/>
    <n v="300"/>
    <n v="113630"/>
    <x v="5"/>
  </r>
  <r>
    <x v="6"/>
    <s v="10/24/2017"/>
    <s v="Sales Receipt"/>
    <n v="1315"/>
    <s v="No"/>
    <s v="Ting Zhang"/>
    <s v="Registration Fee (Day Rate)"/>
    <s v="Uncategorized Income"/>
    <s v="11104 PayPal"/>
    <n v="175"/>
    <n v="113805"/>
    <x v="5"/>
  </r>
  <r>
    <x v="6"/>
    <s v="10/24/2017"/>
    <s v="Sales Receipt"/>
    <n v="1316"/>
    <s v="No"/>
    <s v="Caroline Moore"/>
    <s v="Registration Fee (Student)"/>
    <s v="Uncategorized Income"/>
    <s v="11104 PayPal"/>
    <n v="250"/>
    <n v="114055"/>
    <x v="5"/>
  </r>
  <r>
    <x v="6"/>
    <s v="10/26/2017"/>
    <s v="Sales Receipt"/>
    <n v="1317"/>
    <s v="No"/>
    <s v="Ingrid Beckles"/>
    <s v="Registration Fee (Day Rate)"/>
    <s v="Uncategorized Income"/>
    <s v="11104 PayPal"/>
    <n v="175"/>
    <n v="114230"/>
    <x v="5"/>
  </r>
  <r>
    <x v="6"/>
    <s v="10/26/2017"/>
    <s v="Sales Receipt"/>
    <n v="1318"/>
    <s v="No"/>
    <s v="Li Zhou"/>
    <s v="Conference"/>
    <s v="Uncategorized Income"/>
    <s v="11104 PayPal"/>
    <n v="1000"/>
    <n v="115230"/>
    <x v="5"/>
  </r>
  <r>
    <x v="6"/>
    <s v="10/31/2017"/>
    <s v="Sales Receipt"/>
    <n v="1319"/>
    <s v="No"/>
    <s v="Mohammad Saud Khan"/>
    <s v="Registration Fee (International Delegate)"/>
    <s v="Uncategorized Income"/>
    <s v="11104 PayPal"/>
    <n v="200"/>
    <n v="115430"/>
    <x v="5"/>
  </r>
  <r>
    <x v="7"/>
    <s v="11/01/2017"/>
    <s v="Sales Receipt"/>
    <n v="1320"/>
    <s v="No"/>
    <s v="健一 大北"/>
    <s v="Professional Membership (Choose Your Geographical Region:: Asia/Asia Pacific, Asia/Asia Pacific Affiliates: Japanese Committ..."/>
    <s v="Uncategorized Income"/>
    <s v="11104 PayPal"/>
    <n v="125"/>
    <n v="115555"/>
    <x v="4"/>
  </r>
  <r>
    <x v="7"/>
    <s v="11/06/2017"/>
    <s v="Refund"/>
    <n v="1325"/>
    <s v="No"/>
    <s v="Muhammad zaman"/>
    <s v="Registration Fee (International Delegate)"/>
    <s v="Uncategorized Income"/>
    <s v="11104 PayPal"/>
    <n v="-200"/>
    <n v="115355"/>
    <x v="4"/>
  </r>
  <r>
    <x v="7"/>
    <s v="11/12/2017"/>
    <s v="Sales Receipt"/>
    <n v="1326"/>
    <s v="No"/>
    <s v="Evagelia stylianou 1"/>
    <s v="Professional Membership (Choose Your Geographical Region:: Asia/Asia Pacific, Asia/Asia Pacific Affiliates: Small Enterprise..."/>
    <s v="Uncategorized Income"/>
    <s v="11104 PayPal"/>
    <n v="125"/>
    <n v="115480"/>
    <x v="4"/>
  </r>
  <r>
    <x v="7"/>
    <s v="11/15/2017"/>
    <s v="Refund"/>
    <n v="1327"/>
    <s v="No"/>
    <s v="Mohammad Saud Khan"/>
    <s v="Registration Fee (International Delegate)"/>
    <s v="Uncategorized Income"/>
    <s v="11104 PayPal"/>
    <n v="-200"/>
    <n v="115280"/>
    <x v="4"/>
  </r>
  <r>
    <x v="8"/>
    <s v="12/04/2017"/>
    <s v="Sales Receipt"/>
    <n v="1328"/>
    <s v="No"/>
    <s v="Hernan Roxas"/>
    <s v="Professional Membership (Choose Your Geographical Region:: Asia/Asia Pacific, Asia/Asia Pacific Affiliates: Small Enterprise..."/>
    <s v="Uncategorized Income"/>
    <s v="11104 PayPal"/>
    <n v="250"/>
    <n v="115530"/>
    <x v="4"/>
  </r>
  <r>
    <x v="8"/>
    <s v="12/15/2017"/>
    <s v="Sales Receipt"/>
    <n v="1329"/>
    <s v="No"/>
    <s v="Denise Mitchell"/>
    <s v="Professional Membership (Choose Your Geographical Region:: North America, North American Affiliates: United States Associati..."/>
    <s v="Uncategorized Income"/>
    <s v="11104 PayPal"/>
    <n v="125"/>
    <n v="115655"/>
    <x v="4"/>
  </r>
  <r>
    <x v="9"/>
    <s v="01/03/2018"/>
    <s v="Sales Receipt"/>
    <n v="1337"/>
    <s v="No"/>
    <s v="Sean Murphy 1"/>
    <s v="Adjustment line amount. Please check your PayPal transaction for details on this line amount."/>
    <s v="Uncategorized Income"/>
    <s v="11104 PayPal"/>
    <n v="-173.25"/>
    <n v="115481.75"/>
    <x v="4"/>
  </r>
  <r>
    <x v="9"/>
    <s v="01/03/2018"/>
    <s v="Sales Receipt"/>
    <n v="1337"/>
    <s v="No"/>
    <s v="Sean Murphy 1"/>
    <s v="Accompanying Guest"/>
    <s v="Uncategorized Income"/>
    <s v="11104 PayPal"/>
    <n v="175"/>
    <n v="115656.75"/>
    <x v="4"/>
  </r>
  <r>
    <x v="9"/>
    <s v="01/10/2018"/>
    <s v="Sales Receipt"/>
    <n v="1336"/>
    <s v="No"/>
    <s v="Yang Xu"/>
    <s v="Presenting Author (ICSB Non Member)"/>
    <s v="Uncategorized Income"/>
    <s v="11104 PayPal"/>
    <n v="650"/>
    <n v="116306.75"/>
    <x v="4"/>
  </r>
  <r>
    <x v="9"/>
    <s v="01/14/2018"/>
    <s v="Sales Receipt"/>
    <n v="1335"/>
    <s v="No"/>
    <s v="Barbara Maidment"/>
    <s v="ICSB Member"/>
    <s v="Uncategorized Income"/>
    <s v="11104 PayPal"/>
    <n v="575"/>
    <n v="116881.75"/>
    <x v="4"/>
  </r>
  <r>
    <x v="9"/>
    <s v="01/14/2018"/>
    <s v="Sales Receipt"/>
    <n v="1335"/>
    <s v="No"/>
    <s v="Barbara Maidment"/>
    <s v="Accompanying Guest"/>
    <s v="Uncategorized Income"/>
    <s v="11104 PayPal"/>
    <n v="175"/>
    <n v="117056.75"/>
    <x v="4"/>
  </r>
  <r>
    <x v="9"/>
    <s v="01/16/2018"/>
    <s v="Sales Receipt"/>
    <n v="1333"/>
    <s v="No"/>
    <s v="Nathen Johnson"/>
    <s v="Creativity &amp; Innovation Class Student Registration"/>
    <s v="Uncategorized Income"/>
    <s v="11104 PayPal"/>
    <n v="35"/>
    <n v="117091.75"/>
    <x v="2"/>
  </r>
  <r>
    <x v="9"/>
    <s v="01/17/2018"/>
    <s v="Sales Receipt"/>
    <n v="1339"/>
    <s v="No"/>
    <s v="frances thompson"/>
    <s v="Creativity &amp; Innovation Class Student Registration"/>
    <s v="Uncategorized Income"/>
    <s v="11104 PayPal"/>
    <n v="35"/>
    <n v="117126.75"/>
    <x v="2"/>
  </r>
  <r>
    <x v="9"/>
    <s v="01/17/2018"/>
    <s v="Sales Receipt"/>
    <n v="1340"/>
    <s v="No"/>
    <s v="Rajul-i-Haque Mahmud"/>
    <s v="Creativity &amp; Innovation Class Student Registration"/>
    <s v="Uncategorized Income"/>
    <s v="11104 PayPal"/>
    <n v="35"/>
    <n v="117161.75"/>
    <x v="2"/>
  </r>
  <r>
    <x v="9"/>
    <s v="01/17/2018"/>
    <s v="Sales Receipt"/>
    <n v="1334"/>
    <s v="No"/>
    <s v="Hannah Bellorado"/>
    <s v="Creativity &amp; Innovation Class Student Registration"/>
    <s v="Uncategorized Income"/>
    <s v="11104 PayPal"/>
    <n v="35"/>
    <n v="117196.75"/>
    <x v="2"/>
  </r>
  <r>
    <x v="9"/>
    <s v="01/19/2018"/>
    <s v="Sales Receipt"/>
    <n v="1344"/>
    <s v="No"/>
    <s v="Jessica Lazerov"/>
    <s v="Creativity &amp; Innovation Class Student Registration"/>
    <s v="Uncategorized Income"/>
    <s v="11104 PayPal"/>
    <n v="35"/>
    <n v="117231.75"/>
    <x v="2"/>
  </r>
  <r>
    <x v="9"/>
    <s v="01/19/2018"/>
    <s v="Sales Receipt"/>
    <n v="1342"/>
    <s v="No"/>
    <s v="Maryann Grunseth"/>
    <s v="Creativity &amp; Innovation Class Student Registration"/>
    <s v="Uncategorized Income"/>
    <s v="11104 PayPal"/>
    <n v="35"/>
    <n v="117266.75"/>
    <x v="2"/>
  </r>
  <r>
    <x v="9"/>
    <s v="01/19/2018"/>
    <s v="Sales Receipt"/>
    <n v="1343"/>
    <s v="No"/>
    <s v="Alaa Al-Hazmi"/>
    <s v="Creativity &amp; Innovation Class Student Registration"/>
    <s v="Uncategorized Income"/>
    <s v="11104 PayPal"/>
    <n v="35"/>
    <n v="117301.75"/>
    <x v="2"/>
  </r>
  <r>
    <x v="9"/>
    <s v="01/19/2018"/>
    <s v="Sales Receipt"/>
    <n v="1345"/>
    <s v="No"/>
    <s v="John Simmons 1"/>
    <s v="Creativity &amp; Innovation Class Student Registration"/>
    <s v="Uncategorized Income"/>
    <s v="11104 PayPal"/>
    <n v="35"/>
    <n v="117336.75"/>
    <x v="2"/>
  </r>
  <r>
    <x v="9"/>
    <s v="01/20/2018"/>
    <s v="Sales Receipt"/>
    <n v="1348"/>
    <s v="No"/>
    <s v="Tamer Elbaz"/>
    <s v="Creativity &amp; Innovation Class Student Registration"/>
    <s v="Uncategorized Income"/>
    <s v="11104 PayPal"/>
    <n v="35"/>
    <n v="117371.75"/>
    <x v="2"/>
  </r>
  <r>
    <x v="9"/>
    <s v="01/20/2018"/>
    <s v="Sales Receipt"/>
    <n v="1347"/>
    <s v="No"/>
    <s v="Emilio Rodriguez"/>
    <s v="Creativity &amp; Innovation Class Student Registration"/>
    <s v="Uncategorized Income"/>
    <s v="11104 PayPal"/>
    <n v="35"/>
    <n v="117406.75"/>
    <x v="2"/>
  </r>
  <r>
    <x v="9"/>
    <s v="01/20/2018"/>
    <s v="Sales Receipt"/>
    <n v="1346"/>
    <s v="No"/>
    <s v="Carrie Alles"/>
    <s v="Creativity &amp; Innovation Class Student Registration"/>
    <s v="Uncategorized Income"/>
    <s v="11104 PayPal"/>
    <n v="35"/>
    <n v="117441.75"/>
    <x v="2"/>
  </r>
  <r>
    <x v="9"/>
    <s v="01/21/2018"/>
    <s v="Sales Receipt"/>
    <n v="1352"/>
    <s v="No"/>
    <s v="Joan Edge-Suarez"/>
    <s v="Creativity &amp; Innovation Class Student Registration"/>
    <s v="Uncategorized Income"/>
    <s v="11104 PayPal"/>
    <n v="35"/>
    <n v="117476.75"/>
    <x v="2"/>
  </r>
  <r>
    <x v="9"/>
    <s v="01/21/2018"/>
    <s v="Sales Receipt"/>
    <n v="1354"/>
    <s v="No"/>
    <s v="brittney skinner"/>
    <s v="Creativity &amp; Innovation Class Student Registration"/>
    <s v="Uncategorized Income"/>
    <s v="11104 PayPal"/>
    <n v="35"/>
    <n v="117511.75"/>
    <x v="2"/>
  </r>
  <r>
    <x v="9"/>
    <s v="01/21/2018"/>
    <s v="Sales Receipt"/>
    <n v="1353"/>
    <s v="No"/>
    <s v="Xinyang Liu"/>
    <s v="Creativity &amp; Innovation Class Student Registration"/>
    <s v="Uncategorized Income"/>
    <s v="11104 PayPal"/>
    <n v="35"/>
    <n v="117546.75"/>
    <x v="2"/>
  </r>
  <r>
    <x v="9"/>
    <s v="01/21/2018"/>
    <s v="Sales Receipt"/>
    <n v="1350"/>
    <s v="No"/>
    <s v="Jason Patregnani"/>
    <s v="Creativity &amp; Innovation Class Student Registration"/>
    <s v="Uncategorized Income"/>
    <s v="11104 PayPal"/>
    <n v="35"/>
    <n v="117581.75"/>
    <x v="2"/>
  </r>
  <r>
    <x v="9"/>
    <s v="01/21/2018"/>
    <s v="Sales Receipt"/>
    <n v="1349"/>
    <s v="No"/>
    <s v="Aaron Shifreen"/>
    <s v="Creativity &amp; Innovation Class Student Registration"/>
    <s v="Uncategorized Income"/>
    <s v="11104 PayPal"/>
    <n v="35"/>
    <n v="117616.75"/>
    <x v="2"/>
  </r>
  <r>
    <x v="9"/>
    <s v="01/21/2018"/>
    <s v="Sales Receipt"/>
    <n v="1355"/>
    <s v="No"/>
    <s v="Xinyi Xie"/>
    <s v="Creativity &amp; Innovation Class Student Registration"/>
    <s v="Uncategorized Income"/>
    <s v="11104 PayPal"/>
    <n v="35"/>
    <n v="117651.75"/>
    <x v="2"/>
  </r>
  <r>
    <x v="9"/>
    <s v="01/21/2018"/>
    <s v="Sales Receipt"/>
    <n v="1351"/>
    <s v="No"/>
    <s v="julia kimotho"/>
    <s v="HCMBA Entrepreneurship Student Registration"/>
    <s v="Uncategorized Income"/>
    <s v="11104 PayPal"/>
    <n v="35"/>
    <n v="117686.75"/>
    <x v="2"/>
  </r>
  <r>
    <x v="9"/>
    <s v="01/22/2018"/>
    <s v="Sales Receipt"/>
    <n v="1359"/>
    <s v="No"/>
    <s v="Jeffrey Backman"/>
    <s v="Creativity &amp; Innovation Class Student Registration"/>
    <s v="Uncategorized Income"/>
    <s v="11104 PayPal"/>
    <n v="35"/>
    <n v="117721.75"/>
    <x v="2"/>
  </r>
  <r>
    <x v="9"/>
    <s v="01/22/2018"/>
    <s v="Sales Receipt"/>
    <n v="1358"/>
    <s v="No"/>
    <s v="Dawn Davis"/>
    <s v="Creativity &amp; Innovation Class Student Registration"/>
    <s v="Uncategorized Income"/>
    <s v="11104 PayPal"/>
    <n v="35"/>
    <n v="117756.75"/>
    <x v="2"/>
  </r>
  <r>
    <x v="9"/>
    <s v="01/22/2018"/>
    <s v="Sales Receipt"/>
    <n v="1357"/>
    <s v="No"/>
    <s v="Sang-Min Park"/>
    <s v="Creativity &amp; Innovation Class Student Registration"/>
    <s v="Uncategorized Income"/>
    <s v="11104 PayPal"/>
    <n v="35"/>
    <n v="117791.75"/>
    <x v="2"/>
  </r>
  <r>
    <x v="9"/>
    <s v="01/22/2018"/>
    <s v="Sales Receipt"/>
    <n v="1356"/>
    <s v="No"/>
    <s v="David Acevedo"/>
    <s v="Creativity &amp; Innovation Class Student Registration"/>
    <s v="Uncategorized Income"/>
    <s v="11104 PayPal"/>
    <n v="35"/>
    <n v="117826.75"/>
    <x v="2"/>
  </r>
  <r>
    <x v="9"/>
    <s v="01/22/2018"/>
    <s v="Sales Receipt"/>
    <n v="1362"/>
    <s v="No"/>
    <s v="HAMOOD AL SINAIDI"/>
    <s v="Creativity &amp; Innovation Class Student Registration"/>
    <s v="Uncategorized Income"/>
    <s v="11104 PayPal"/>
    <n v="35"/>
    <n v="117861.75"/>
    <x v="2"/>
  </r>
  <r>
    <x v="9"/>
    <s v="01/22/2018"/>
    <s v="Sales Receipt"/>
    <n v="1361"/>
    <s v="No"/>
    <s v="Alyssa Bellantoni"/>
    <s v="Creativity &amp; Innovation Class Student Registration"/>
    <s v="Uncategorized Income"/>
    <s v="11104 PayPal"/>
    <n v="35"/>
    <n v="117896.75"/>
    <x v="2"/>
  </r>
  <r>
    <x v="9"/>
    <s v="01/22/2018"/>
    <s v="Sales Receipt"/>
    <n v="1360"/>
    <s v="No"/>
    <s v="George Mc Cabe"/>
    <s v="Creativity &amp; Innovation Class Student Registration"/>
    <s v="Uncategorized Income"/>
    <s v="11104 PayPal"/>
    <n v="35"/>
    <n v="117931.75"/>
    <x v="2"/>
  </r>
  <r>
    <x v="9"/>
    <s v="01/23/2018"/>
    <s v="Sales Receipt"/>
    <n v="1363"/>
    <s v="No"/>
    <s v="Tabitha Craig"/>
    <s v="Creativity &amp; Innovation Class Student Registration"/>
    <s v="Uncategorized Income"/>
    <s v="11104 PayPal"/>
    <n v="35"/>
    <n v="117966.75"/>
    <x v="2"/>
  </r>
  <r>
    <x v="9"/>
    <s v="01/23/2018"/>
    <s v="Sales Receipt"/>
    <n v="1364"/>
    <s v="No"/>
    <s v="Elizabeth Tice"/>
    <s v="Creativity &amp; Innovation Class Student Registration"/>
    <s v="Uncategorized Income"/>
    <s v="11104 PayPal"/>
    <n v="35"/>
    <n v="118001.75"/>
    <x v="2"/>
  </r>
  <r>
    <x v="9"/>
    <s v="01/23/2018"/>
    <s v="Sales Receipt"/>
    <n v="1370"/>
    <s v="No"/>
    <s v="rana chaar"/>
    <s v="Creativity &amp; Innovation Class Student Registration"/>
    <s v="Uncategorized Income"/>
    <s v="11104 PayPal"/>
    <n v="35"/>
    <n v="118036.75"/>
    <x v="2"/>
  </r>
  <r>
    <x v="9"/>
    <s v="01/23/2018"/>
    <s v="Sales Receipt"/>
    <n v="1369"/>
    <s v="No"/>
    <s v="Glen Gejerman"/>
    <s v="Creativity &amp; Innovation Class Student Registration"/>
    <s v="Uncategorized Income"/>
    <s v="11104 PayPal"/>
    <n v="35"/>
    <n v="118071.75"/>
    <x v="2"/>
  </r>
  <r>
    <x v="9"/>
    <s v="01/23/2018"/>
    <s v="Sales Receipt"/>
    <n v="1368"/>
    <s v="No"/>
    <s v="Molly Weaver"/>
    <s v="Creativity &amp; Innovation Class Student Registration"/>
    <s v="Uncategorized Income"/>
    <s v="11104 PayPal"/>
    <n v="35"/>
    <n v="118106.75"/>
    <x v="2"/>
  </r>
  <r>
    <x v="9"/>
    <s v="01/23/2018"/>
    <s v="Sales Receipt"/>
    <n v="1367"/>
    <s v="No"/>
    <s v="Jessica Schroth"/>
    <s v="Creativity &amp; Innovation Class Student Registration"/>
    <s v="Uncategorized Income"/>
    <s v="11104 PayPal"/>
    <n v="35"/>
    <n v="118141.75"/>
    <x v="2"/>
  </r>
  <r>
    <x v="9"/>
    <s v="01/23/2018"/>
    <s v="Sales Receipt"/>
    <n v="1366"/>
    <s v="No"/>
    <s v="Yuqi Zhang"/>
    <s v="Creativity &amp; Innovation Class Student Registration"/>
    <s v="Uncategorized Income"/>
    <s v="11104 PayPal"/>
    <n v="35"/>
    <n v="118176.75"/>
    <x v="2"/>
  </r>
  <r>
    <x v="9"/>
    <s v="01/23/2018"/>
    <s v="Sales Receipt"/>
    <n v="1365"/>
    <s v="No"/>
    <s v="joseph mcdonough"/>
    <s v="Creativity &amp; Innovation Class Student Registration"/>
    <s v="Uncategorized Income"/>
    <s v="11104 PayPal"/>
    <n v="35"/>
    <n v="118211.75"/>
    <x v="2"/>
  </r>
  <r>
    <x v="9"/>
    <s v="01/24/2018"/>
    <s v="Sales Receipt"/>
    <n v="1374"/>
    <s v="No"/>
    <s v="Katina Smith"/>
    <s v="Creativity &amp; Innovation Class Student Registration"/>
    <s v="Uncategorized Income"/>
    <s v="11104 PayPal"/>
    <n v="35"/>
    <n v="118246.75"/>
    <x v="2"/>
  </r>
  <r>
    <x v="9"/>
    <s v="01/24/2018"/>
    <s v="Sales Receipt"/>
    <n v="1371"/>
    <s v="No"/>
    <s v="Alexander Berets"/>
    <s v="Creativity &amp; Innovation Class Student Registration"/>
    <s v="Uncategorized Income"/>
    <s v="11104 PayPal"/>
    <n v="35"/>
    <n v="118281.75"/>
    <x v="2"/>
  </r>
  <r>
    <x v="9"/>
    <s v="01/24/2018"/>
    <s v="Sales Receipt"/>
    <n v="1373"/>
    <s v="No"/>
    <s v="Elisa Gambarini"/>
    <s v="Creativity &amp; Innovation Class Student Registration"/>
    <s v="Uncategorized Income"/>
    <s v="11104 PayPal"/>
    <n v="35"/>
    <n v="118316.75"/>
    <x v="2"/>
  </r>
  <r>
    <x v="9"/>
    <s v="01/24/2018"/>
    <s v="Sales Receipt"/>
    <n v="1375"/>
    <s v="No"/>
    <s v="Alyssa Neo"/>
    <s v="Creativity &amp; Innovation Class Student Registration"/>
    <s v="Uncategorized Income"/>
    <s v="11104 PayPal"/>
    <n v="35"/>
    <n v="118351.75"/>
    <x v="2"/>
  </r>
  <r>
    <x v="9"/>
    <s v="01/24/2018"/>
    <s v="Sales Receipt"/>
    <n v="1372"/>
    <s v="No"/>
    <s v="pietro folli"/>
    <s v="Creativity &amp; Innovation Class Student Registration"/>
    <s v="Uncategorized Income"/>
    <s v="11104 PayPal"/>
    <n v="35"/>
    <n v="118386.75"/>
    <x v="2"/>
  </r>
  <r>
    <x v="9"/>
    <s v="01/26/2018"/>
    <s v="Sales Receipt"/>
    <n v="1377"/>
    <s v="No"/>
    <s v="Alaa Al-Hazmi"/>
    <s v="Creativity &amp; Innovation Class Student Registration"/>
    <s v="Uncategorized Income"/>
    <s v="11104 PayPal"/>
    <n v="35"/>
    <n v="118421.75"/>
    <x v="2"/>
  </r>
  <r>
    <x v="9"/>
    <s v="01/26/2018"/>
    <s v="Sales Receipt"/>
    <n v="1376"/>
    <s v="No"/>
    <s v="brendan farrell"/>
    <s v="HCMBA Entrepreneurship Student Registration"/>
    <s v="Uncategorized Income"/>
    <s v="11104 PayPal"/>
    <n v="35"/>
    <n v="118456.75"/>
    <x v="2"/>
  </r>
  <r>
    <x v="9"/>
    <s v="01/27/2018"/>
    <s v="Sales Receipt"/>
    <n v="1379"/>
    <s v="No"/>
    <s v="Kerry-Ann Elliott"/>
    <s v="Creativity &amp; Innovation Class Student Registration"/>
    <s v="Uncategorized Income"/>
    <s v="11104 PayPal"/>
    <n v="35"/>
    <n v="118491.75"/>
    <x v="2"/>
  </r>
  <r>
    <x v="9"/>
    <s v="01/27/2018"/>
    <s v="Sales Receipt"/>
    <n v="1378"/>
    <s v="No"/>
    <s v="Shadi Qasem"/>
    <s v="Creativity &amp; Innovation Class Student Registration"/>
    <s v="Uncategorized Income"/>
    <s v="11104 PayPal"/>
    <n v="35"/>
    <n v="118526.75"/>
    <x v="2"/>
  </r>
  <r>
    <x v="9"/>
    <s v="01/28/2018"/>
    <s v="Sales Receipt"/>
    <n v="1383"/>
    <s v="No"/>
    <s v="Ruby Thomas"/>
    <s v="Creativity &amp; Innovation Class Student Registration"/>
    <s v="Uncategorized Income"/>
    <s v="11104 PayPal"/>
    <n v="35"/>
    <n v="118561.75"/>
    <x v="2"/>
  </r>
  <r>
    <x v="9"/>
    <s v="01/28/2018"/>
    <s v="Sales Receipt"/>
    <n v="1381"/>
    <s v="No"/>
    <s v="Audrey Yang"/>
    <s v="Creativity &amp; Innovation Class Student Registration"/>
    <s v="Uncategorized Income"/>
    <s v="11104 PayPal"/>
    <n v="35"/>
    <n v="118596.75"/>
    <x v="2"/>
  </r>
  <r>
    <x v="9"/>
    <s v="01/28/2018"/>
    <s v="Sales Receipt"/>
    <n v="1380"/>
    <s v="No"/>
    <s v="Ronald Rietbergen"/>
    <s v="Creativity &amp; Innovation Class Student Registration"/>
    <s v="Uncategorized Income"/>
    <s v="11104 PayPal"/>
    <n v="35"/>
    <n v="118631.75"/>
    <x v="2"/>
  </r>
  <r>
    <x v="9"/>
    <s v="01/28/2018"/>
    <s v="Sales Receipt"/>
    <n v="1382"/>
    <s v="No"/>
    <s v="Lisa Dulaney"/>
    <s v="HCMBA Entrepreneurship Student Registration"/>
    <s v="Uncategorized Income"/>
    <s v="11104 PayPal"/>
    <n v="35"/>
    <n v="118666.75"/>
    <x v="2"/>
  </r>
  <r>
    <x v="9"/>
    <s v="01/29/2018"/>
    <s v="Sales Receipt"/>
    <n v="1386"/>
    <s v="No"/>
    <s v="Ideen Modarres"/>
    <s v="Creativity &amp; Innovation Class Student Registration"/>
    <s v="Uncategorized Income"/>
    <s v="11104 PayPal"/>
    <n v="35"/>
    <n v="118701.75"/>
    <x v="2"/>
  </r>
  <r>
    <x v="9"/>
    <s v="01/29/2018"/>
    <s v="Sales Receipt"/>
    <n v="1387"/>
    <s v="No"/>
    <s v="Victoria Oestermann"/>
    <s v="Creativity &amp; Innovation Class Student Registration"/>
    <s v="Uncategorized Income"/>
    <s v="11104 PayPal"/>
    <n v="35"/>
    <n v="118736.75"/>
    <x v="2"/>
  </r>
  <r>
    <x v="9"/>
    <s v="01/29/2018"/>
    <s v="Sales Receipt"/>
    <n v="1388"/>
    <s v="No"/>
    <s v="richard frisch"/>
    <s v="Creativity &amp; Innovation Class Student Registration"/>
    <s v="Uncategorized Income"/>
    <s v="11104 PayPal"/>
    <n v="35"/>
    <n v="118771.75"/>
    <x v="2"/>
  </r>
  <r>
    <x v="9"/>
    <s v="01/29/2018"/>
    <s v="Sales Receipt"/>
    <n v="1385"/>
    <s v="No"/>
    <s v="Claudia Leccese"/>
    <s v="Creativity &amp; Innovation Class Student Registration"/>
    <s v="Uncategorized Income"/>
    <s v="11104 PayPal"/>
    <n v="35"/>
    <n v="118806.75"/>
    <x v="2"/>
  </r>
  <r>
    <x v="9"/>
    <s v="01/29/2018"/>
    <s v="Sales Receipt"/>
    <n v="1384"/>
    <s v="No"/>
    <s v="jarrd yamura"/>
    <s v="Creativity &amp; Innovation Class Student Registration"/>
    <s v="Uncategorized Income"/>
    <s v="11104 PayPal"/>
    <n v="35"/>
    <n v="118841.75"/>
    <x v="2"/>
  </r>
  <r>
    <x v="9"/>
    <s v="01/30/2018"/>
    <s v="Sales Receipt"/>
    <n v="1390"/>
    <s v="No"/>
    <s v="Weijia Wang"/>
    <s v="Creativity &amp; Innovation Class Student Registration"/>
    <s v="Uncategorized Income"/>
    <s v="11104 PayPal"/>
    <n v="35"/>
    <n v="118876.75"/>
    <x v="2"/>
  </r>
  <r>
    <x v="9"/>
    <s v="01/30/2018"/>
    <s v="Sales Receipt"/>
    <n v="1391"/>
    <s v="No"/>
    <s v="Sarah Loveland"/>
    <s v="Creativity &amp; Innovation Class Student Registration"/>
    <s v="Uncategorized Income"/>
    <s v="11104 PayPal"/>
    <n v="35"/>
    <n v="118911.75"/>
    <x v="2"/>
  </r>
  <r>
    <x v="9"/>
    <s v="01/30/2018"/>
    <s v="Sales Receipt"/>
    <n v="1392"/>
    <s v="No"/>
    <s v="James Yang"/>
    <s v="Creativity &amp; Innovation Class Student Registration"/>
    <s v="Uncategorized Income"/>
    <s v="11104 PayPal"/>
    <n v="35"/>
    <n v="118946.75"/>
    <x v="2"/>
  </r>
  <r>
    <x v="9"/>
    <s v="01/30/2018"/>
    <s v="Sales Receipt"/>
    <n v="1389"/>
    <s v="No"/>
    <s v="Abdelmohsen Alqalam"/>
    <s v="Creativity &amp; Innovation Class Student Registration"/>
    <s v="Uncategorized Income"/>
    <s v="11104 PayPal"/>
    <n v="35"/>
    <n v="118981.75"/>
    <x v="2"/>
  </r>
  <r>
    <x v="9"/>
    <s v="01/31/2018"/>
    <s v="Sales Receipt"/>
    <n v="1394"/>
    <s v="No"/>
    <s v="Elizabeth Tice"/>
    <s v="Creativity &amp; Innovation Class Student Registration"/>
    <s v="Uncategorized Income"/>
    <s v="11104 PayPal"/>
    <n v="35"/>
    <n v="119016.75"/>
    <x v="2"/>
  </r>
  <r>
    <x v="9"/>
    <s v="01/31/2018"/>
    <s v="Sales Receipt"/>
    <n v="1395"/>
    <s v="No"/>
    <s v="Danielle R Brown"/>
    <s v="Creativity &amp; Innovation Class Student Registration"/>
    <s v="Uncategorized Income"/>
    <s v="11104 PayPal"/>
    <n v="35"/>
    <n v="119051.75"/>
    <x v="2"/>
  </r>
  <r>
    <x v="9"/>
    <s v="01/31/2018"/>
    <s v="Sales Receipt"/>
    <n v="1393"/>
    <s v="No"/>
    <s v="Chanel Patel"/>
    <s v="Creativity &amp; Innovation Class Student Registration"/>
    <s v="Uncategorized Income"/>
    <s v="11104 PayPal"/>
    <n v="35"/>
    <n v="119086.75"/>
    <x v="2"/>
  </r>
  <r>
    <x v="10"/>
    <s v="02/01/2018"/>
    <s v="Sales Receipt"/>
    <n v="1397"/>
    <s v="No"/>
    <s v="mark gaskins"/>
    <s v="HCMBA Entrepreneurship Student Registration"/>
    <s v="Uncategorized Income"/>
    <s v="11104 PayPal"/>
    <n v="35"/>
    <n v="119121.75"/>
    <x v="2"/>
  </r>
  <r>
    <x v="10"/>
    <s v="02/01/2018"/>
    <s v="Sales Receipt"/>
    <n v="1396"/>
    <s v="No"/>
    <s v="Wiliam Rushton"/>
    <s v="Creativity &amp; Innovation Class Student Registration"/>
    <s v="Uncategorized Income"/>
    <s v="11104 PayPal"/>
    <n v="35"/>
    <n v="119156.75"/>
    <x v="2"/>
  </r>
  <r>
    <x v="10"/>
    <s v="02/02/2018"/>
    <s v="Sales Receipt"/>
    <n v="1398"/>
    <s v="No"/>
    <s v="Yayoi Takahashi"/>
    <s v="Creativity &amp; Innovation Class Student Registration"/>
    <s v="Uncategorized Income"/>
    <s v="11104 PayPal"/>
    <n v="35"/>
    <n v="119191.75"/>
    <x v="2"/>
  </r>
  <r>
    <x v="10"/>
    <s v="02/04/2018"/>
    <s v="Sales Receipt"/>
    <n v="1399"/>
    <s v="No"/>
    <s v="Nissa Casey"/>
    <s v="Creativity &amp; Innovation Class Student Registration"/>
    <s v="Uncategorized Income"/>
    <s v="11104 PayPal"/>
    <n v="35"/>
    <n v="119226.75"/>
    <x v="2"/>
  </r>
  <r>
    <x v="10"/>
    <s v="02/04/2018"/>
    <s v="Sales Receipt"/>
    <n v="1400"/>
    <s v="No"/>
    <s v="D Hess Hamblin Verna"/>
    <s v="Creativity &amp; Innovation Class Student Registration"/>
    <s v="Uncategorized Income"/>
    <s v="11104 PayPal"/>
    <n v="35"/>
    <n v="119261.75"/>
    <x v="2"/>
  </r>
  <r>
    <x v="10"/>
    <s v="02/05/2018"/>
    <s v="Sales Receipt"/>
    <n v="1404"/>
    <s v="No"/>
    <s v="ziad darwish"/>
    <s v="Creativity &amp; Innovation Class Student Registration"/>
    <s v="Uncategorized Income"/>
    <s v="11104 PayPal"/>
    <n v="35"/>
    <n v="119296.75"/>
    <x v="2"/>
  </r>
  <r>
    <x v="10"/>
    <s v="02/05/2018"/>
    <s v="Sales Receipt"/>
    <n v="1402"/>
    <s v="No"/>
    <s v="Zeiad Badi"/>
    <s v="Creativity &amp; Innovation Class Student Registration"/>
    <s v="Uncategorized Income"/>
    <s v="11104 PayPal"/>
    <n v="35"/>
    <n v="119331.75"/>
    <x v="2"/>
  </r>
  <r>
    <x v="10"/>
    <s v="02/05/2018"/>
    <s v="Sales Receipt"/>
    <n v="1401"/>
    <s v="No"/>
    <s v="Alfredo Lebron"/>
    <s v="Student Memberships (Choose Your Geographical Region: North America, North American Affiliates:: ICSB Puerto Rico &amp; Cari..."/>
    <s v="Uncategorized Income"/>
    <s v="11104 PayPal"/>
    <n v="75"/>
    <n v="119406.75"/>
    <x v="4"/>
  </r>
  <r>
    <x v="10"/>
    <s v="02/05/2018"/>
    <s v="Sales Receipt"/>
    <n v="1403"/>
    <s v="No"/>
    <s v="Ali  Al Farsi"/>
    <s v="Creativity &amp; Innovation Class Student Registration"/>
    <s v="Uncategorized Income"/>
    <s v="11104 PayPal"/>
    <n v="35"/>
    <n v="119441.75"/>
    <x v="2"/>
  </r>
  <r>
    <x v="10"/>
    <s v="02/06/2018"/>
    <s v="Sales Receipt"/>
    <n v="1406"/>
    <s v="No"/>
    <s v="Thomas Oberholzner 1"/>
    <s v="PayPal Transaction"/>
    <s v="Uncategorized Income"/>
    <s v="11104 PayPal"/>
    <n v="300"/>
    <n v="119741.75"/>
    <x v="4"/>
  </r>
  <r>
    <x v="10"/>
    <s v="02/06/2018"/>
    <s v="Sales Receipt"/>
    <n v="1409"/>
    <s v="No"/>
    <s v="Santiago Trujillo"/>
    <s v="Creativity &amp; Innovation Class Student Registration"/>
    <s v="Uncategorized Income"/>
    <s v="11104 PayPal"/>
    <n v="35"/>
    <n v="119776.75"/>
    <x v="2"/>
  </r>
  <r>
    <x v="10"/>
    <s v="02/06/2018"/>
    <s v="Sales Receipt"/>
    <n v="1405"/>
    <s v="No"/>
    <s v="Susan Molle"/>
    <s v="Creativity &amp; Innovation Class Student Registration"/>
    <s v="Uncategorized Income"/>
    <s v="11104 PayPal"/>
    <n v="35"/>
    <n v="119811.75"/>
    <x v="2"/>
  </r>
  <r>
    <x v="10"/>
    <s v="02/07/2018"/>
    <s v="Sales Receipt"/>
    <n v="1410"/>
    <s v="No"/>
    <s v="Muhammad Bhatti"/>
    <s v="Creativity &amp; Innovation Class Student Registration"/>
    <s v="Uncategorized Income"/>
    <s v="11104 PayPal"/>
    <n v="35"/>
    <n v="119846.75"/>
    <x v="2"/>
  </r>
  <r>
    <x v="10"/>
    <s v="02/12/2018"/>
    <s v="Sales Receipt"/>
    <n v="1419"/>
    <s v="No"/>
    <s v="David Gregory 1"/>
    <s v="ICSB MSMEs Day 2018"/>
    <s v="Uncategorized Income"/>
    <s v="11104 PayPal"/>
    <n v="200"/>
    <n v="120046.75"/>
    <x v="4"/>
  </r>
  <r>
    <x v="10"/>
    <s v="02/12/2018"/>
    <s v="Sales Receipt"/>
    <n v="1417"/>
    <s v="No"/>
    <s v="John Meier"/>
    <s v="Creativity &amp; Innovation Class Student Registration"/>
    <s v="Uncategorized Income"/>
    <s v="11104 PayPal"/>
    <n v="35"/>
    <n v="120081.75"/>
    <x v="2"/>
  </r>
  <r>
    <x v="10"/>
    <s v="02/12/2018"/>
    <s v="Sales Receipt"/>
    <n v="1418"/>
    <s v="No"/>
    <s v="Bala Nemani"/>
    <s v="PayPal Transaction"/>
    <s v="Uncategorized Income"/>
    <s v="11104 PayPal"/>
    <n v="300"/>
    <n v="120381.75"/>
    <x v="4"/>
  </r>
  <r>
    <x v="10"/>
    <s v="02/15/2018"/>
    <s v="Sales Receipt"/>
    <n v="1420"/>
    <s v="No"/>
    <s v="Joan Burger-Ball"/>
    <s v="PayPal Transaction"/>
    <s v="Uncategorized Income"/>
    <s v="11104 PayPal"/>
    <n v="1500"/>
    <n v="121881.75"/>
    <x v="4"/>
  </r>
  <r>
    <x v="10"/>
    <s v="02/18/2018"/>
    <s v="Sales Receipt"/>
    <n v="1421"/>
    <s v="No"/>
    <s v="James Shankweiler"/>
    <s v="PayPal Transaction"/>
    <s v="Uncategorized Income"/>
    <s v="11104 PayPal"/>
    <n v="1500"/>
    <n v="123381.75"/>
    <x v="4"/>
  </r>
  <r>
    <x v="10"/>
    <s v="02/20/2018"/>
    <s v="Sales Receipt"/>
    <n v="1423"/>
    <s v="No"/>
    <s v="Joan Burger-Ball"/>
    <s v="PayPal Transaction"/>
    <s v="Uncategorized Income"/>
    <s v="11104 PayPal"/>
    <n v="1500"/>
    <n v="124881.75"/>
    <x v="4"/>
  </r>
  <r>
    <x v="10"/>
    <s v="02/23/2018"/>
    <s v="Sales Receipt"/>
    <n v="1424"/>
    <s v="No"/>
    <s v="Saron Singh"/>
    <s v="Professional Membership (Choose Your Geographical Region:: North America, North American Affiliates: United States Associati..."/>
    <s v="Uncategorized Income"/>
    <s v="11104 PayPal"/>
    <n v="125"/>
    <n v="125006.75"/>
    <x v="4"/>
  </r>
  <r>
    <x v="11"/>
    <s v="03/01/2018"/>
    <s v="Sales Receipt"/>
    <n v="1425"/>
    <s v="No"/>
    <s v="John Bailey 1"/>
    <s v="ICSB Member"/>
    <s v="Uncategorized Income"/>
    <s v="11104 PayPal"/>
    <n v="575"/>
    <n v="125581.75"/>
    <x v="1"/>
  </r>
  <r>
    <x v="11"/>
    <s v="03/01/2018"/>
    <s v="Sales Receipt"/>
    <n v="1425"/>
    <s v="No"/>
    <s v="John Bailey 1"/>
    <s v="Accompanying Guest"/>
    <s v="Uncategorized Income"/>
    <s v="11104 PayPal"/>
    <n v="175"/>
    <n v="125756.75"/>
    <x v="1"/>
  </r>
  <r>
    <x v="11"/>
    <s v="03/06/2018"/>
    <s v="Sales Receipt"/>
    <n v="1426"/>
    <s v="No"/>
    <s v="Venz Harriet Jae Manangan"/>
    <s v="Creativity &amp; Innovation Class Student Registration"/>
    <s v="Uncategorized Income"/>
    <s v="11104 PayPal"/>
    <n v="35"/>
    <n v="125791.75"/>
    <x v="2"/>
  </r>
  <r>
    <x v="11"/>
    <s v="03/15/2018"/>
    <s v="Sales Receipt"/>
    <n v="1429"/>
    <s v="No"/>
    <s v="William Forster"/>
    <s v="Professional Membership (Choose Your Geographical Region:: North America, North American Affiliates: Canadian Council for Sm..."/>
    <s v="Uncategorized Income"/>
    <s v="11104 PayPal"/>
    <n v="130"/>
    <n v="125921.75"/>
    <x v="1"/>
  </r>
  <r>
    <x v="11"/>
    <s v="03/15/2018"/>
    <s v="Sales Receipt"/>
    <n v="1428"/>
    <s v="No"/>
    <s v="Dharma Ediraras"/>
    <s v="PayPal Transaction"/>
    <s v="Uncategorized Income"/>
    <s v="11104 PayPal"/>
    <n v="300"/>
    <n v="126221.75"/>
    <x v="1"/>
  </r>
  <r>
    <x v="11"/>
    <s v="03/21/2018"/>
    <s v="Sales Receipt"/>
    <n v="1430"/>
    <s v="No"/>
    <s v="Michelle Black"/>
    <s v="PayPal Transaction"/>
    <s v="Uncategorized Income"/>
    <s v="11104 PayPal"/>
    <n v="1500"/>
    <n v="127721.75"/>
    <x v="1"/>
  </r>
  <r>
    <x v="11"/>
    <s v="03/28/2018"/>
    <s v="Sales Receipt"/>
    <n v="1431"/>
    <s v="No"/>
    <s v="Hiroki Hirata"/>
    <s v="ICSB Member"/>
    <s v="Uncategorized Income"/>
    <s v="11104 PayPal"/>
    <n v="575"/>
    <n v="128296.75"/>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3"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D9" firstHeaderRow="1" firstDataRow="2" firstDataCol="1"/>
  <pivotFields count="10">
    <pivotField showAll="0"/>
    <pivotField showAll="0"/>
    <pivotField showAll="0"/>
    <pivotField showAll="0"/>
    <pivotField showAll="0"/>
    <pivotField showAll="0">
      <items count="39">
        <item x="18"/>
        <item x="16"/>
        <item x="15"/>
        <item x="10"/>
        <item x="7"/>
        <item x="21"/>
        <item x="6"/>
        <item x="3"/>
        <item x="11"/>
        <item x="9"/>
        <item x="12"/>
        <item x="20"/>
        <item x="19"/>
        <item x="17"/>
        <item x="4"/>
        <item x="5"/>
        <item x="14"/>
        <item x="13"/>
        <item x="8"/>
        <item x="1"/>
        <item x="2"/>
        <item x="30"/>
        <item x="37"/>
        <item x="31"/>
        <item x="28"/>
        <item x="34"/>
        <item x="24"/>
        <item x="32"/>
        <item x="25"/>
        <item x="33"/>
        <item x="26"/>
        <item x="22"/>
        <item x="29"/>
        <item x="27"/>
        <item x="23"/>
        <item x="35"/>
        <item x="36"/>
        <item x="0"/>
        <item t="default"/>
      </items>
    </pivotField>
    <pivotField axis="axisRow" showAll="0">
      <items count="5">
        <item x="0"/>
        <item x="1"/>
        <item x="2"/>
        <item x="3"/>
        <item t="default"/>
      </items>
    </pivotField>
    <pivotField showAll="0"/>
    <pivotField dataField="1" numFmtId="164" showAll="0"/>
    <pivotField axis="axisCol" showAll="0">
      <items count="3">
        <item x="1"/>
        <item x="0"/>
        <item t="default"/>
      </items>
    </pivotField>
  </pivotFields>
  <rowFields count="1">
    <field x="6"/>
  </rowFields>
  <rowItems count="5">
    <i>
      <x/>
    </i>
    <i>
      <x v="1"/>
    </i>
    <i>
      <x v="2"/>
    </i>
    <i>
      <x v="3"/>
    </i>
    <i t="grand">
      <x/>
    </i>
  </rowItems>
  <colFields count="1">
    <field x="9"/>
  </colFields>
  <colItems count="3">
    <i>
      <x/>
    </i>
    <i>
      <x v="1"/>
    </i>
    <i t="grand">
      <x/>
    </i>
  </colItems>
  <dataFields count="1">
    <dataField name="Sum of Amount" fld="8" baseField="0" baseItem="0"/>
  </dataFields>
  <formats count="10">
    <format dxfId="30">
      <pivotArea type="all" dataOnly="0" outline="0" fieldPosition="0"/>
    </format>
    <format dxfId="29">
      <pivotArea outline="0" collapsedLevelsAreSubtotals="1" fieldPosition="0"/>
    </format>
    <format dxfId="28">
      <pivotArea type="origin" dataOnly="0" labelOnly="1" outline="0" fieldPosition="0"/>
    </format>
    <format dxfId="27">
      <pivotArea field="9" type="button" dataOnly="0" labelOnly="1" outline="0" axis="axisCol" fieldPosition="0"/>
    </format>
    <format dxfId="26">
      <pivotArea type="topRight" dataOnly="0" labelOnly="1" outline="0" fieldPosition="0"/>
    </format>
    <format dxfId="25">
      <pivotArea field="6" type="button" dataOnly="0" labelOnly="1" outline="0" axis="axisRow" fieldPosition="0"/>
    </format>
    <format dxfId="24">
      <pivotArea dataOnly="0" labelOnly="1" fieldPosition="0">
        <references count="1">
          <reference field="6" count="0"/>
        </references>
      </pivotArea>
    </format>
    <format dxfId="23">
      <pivotArea dataOnly="0" labelOnly="1" grandRow="1" outline="0" fieldPosition="0"/>
    </format>
    <format dxfId="22">
      <pivotArea dataOnly="0" labelOnly="1" fieldPosition="0">
        <references count="1">
          <reference field="9" count="0"/>
        </references>
      </pivotArea>
    </format>
    <format dxfId="2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1300-000000000000}" name="PivotTable4"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N13" firstHeaderRow="1" firstDataRow="2" firstDataCol="1"/>
  <pivotFields count="12">
    <pivotField axis="axisCol" showAll="0">
      <items count="13">
        <item x="4"/>
        <item x="8"/>
        <item x="10"/>
        <item x="9"/>
        <item x="3"/>
        <item x="2"/>
        <item x="11"/>
        <item x="1"/>
        <item x="7"/>
        <item x="6"/>
        <item x="5"/>
        <item x="0"/>
        <item t="default"/>
      </items>
    </pivotField>
    <pivotField showAll="0"/>
    <pivotField showAll="0"/>
    <pivotField showAll="0"/>
    <pivotField showAll="0"/>
    <pivotField showAll="0"/>
    <pivotField showAll="0"/>
    <pivotField showAll="0"/>
    <pivotField showAll="0"/>
    <pivotField dataField="1" showAll="0"/>
    <pivotField showAll="0"/>
    <pivotField axis="axisRow" showAll="0">
      <items count="10">
        <item x="5"/>
        <item x="2"/>
        <item x="1"/>
        <item m="1" x="8"/>
        <item x="7"/>
        <item x="6"/>
        <item x="3"/>
        <item x="0"/>
        <item x="4"/>
        <item t="default"/>
      </items>
    </pivotField>
  </pivotFields>
  <rowFields count="1">
    <field x="11"/>
  </rowFields>
  <rowItems count="9">
    <i>
      <x/>
    </i>
    <i>
      <x v="1"/>
    </i>
    <i>
      <x v="2"/>
    </i>
    <i>
      <x v="4"/>
    </i>
    <i>
      <x v="5"/>
    </i>
    <i>
      <x v="6"/>
    </i>
    <i>
      <x v="7"/>
    </i>
    <i>
      <x v="8"/>
    </i>
    <i t="grand">
      <x/>
    </i>
  </rowItems>
  <colFields count="1">
    <field x="0"/>
  </colFields>
  <colItems count="13">
    <i>
      <x/>
    </i>
    <i>
      <x v="1"/>
    </i>
    <i>
      <x v="2"/>
    </i>
    <i>
      <x v="3"/>
    </i>
    <i>
      <x v="4"/>
    </i>
    <i>
      <x v="5"/>
    </i>
    <i>
      <x v="6"/>
    </i>
    <i>
      <x v="7"/>
    </i>
    <i>
      <x v="8"/>
    </i>
    <i>
      <x v="9"/>
    </i>
    <i>
      <x v="10"/>
    </i>
    <i>
      <x v="11"/>
    </i>
    <i t="grand">
      <x/>
    </i>
  </colItems>
  <dataFields count="1">
    <dataField name="Sum of Amount" fld="9" baseField="0" baseItem="0"/>
  </dataFields>
  <formats count="21">
    <format dxfId="20">
      <pivotArea type="all" dataOnly="0" outline="0" fieldPosition="0"/>
    </format>
    <format dxfId="19">
      <pivotArea outline="0" collapsedLevelsAreSubtotals="1" fieldPosition="0"/>
    </format>
    <format dxfId="18">
      <pivotArea type="origin" dataOnly="0" labelOnly="1" outline="0" fieldPosition="0"/>
    </format>
    <format dxfId="17">
      <pivotArea field="0" type="button" dataOnly="0" labelOnly="1" outline="0" axis="axisCol" fieldPosition="0"/>
    </format>
    <format dxfId="16">
      <pivotArea type="topRight" dataOnly="0" labelOnly="1" outline="0" fieldPosition="0"/>
    </format>
    <format dxfId="15">
      <pivotArea field="11" type="button" dataOnly="0" labelOnly="1" outline="0" axis="axisRow" fieldPosition="0"/>
    </format>
    <format dxfId="14">
      <pivotArea dataOnly="0" labelOnly="1" fieldPosition="0">
        <references count="1">
          <reference field="11" count="0"/>
        </references>
      </pivotArea>
    </format>
    <format dxfId="13">
      <pivotArea dataOnly="0" labelOnly="1" grandRow="1" outline="0" fieldPosition="0"/>
    </format>
    <format dxfId="12">
      <pivotArea dataOnly="0" labelOnly="1" fieldPosition="0">
        <references count="1">
          <reference field="0" count="0"/>
        </references>
      </pivotArea>
    </format>
    <format dxfId="11">
      <pivotArea dataOnly="0" labelOnly="1" grandCol="1" outline="0" fieldPosition="0"/>
    </format>
    <format dxfId="10">
      <pivotArea collapsedLevelsAreSubtotals="1" fieldPosition="0">
        <references count="2">
          <reference field="0" count="1" selected="0">
            <x v="2"/>
          </reference>
          <reference field="11" count="1">
            <x v="2"/>
          </reference>
        </references>
      </pivotArea>
    </format>
    <format dxfId="9">
      <pivotArea collapsedLevelsAreSubtotals="1" fieldPosition="0">
        <references count="2">
          <reference field="0" count="3" selected="0">
            <x v="5"/>
            <x v="6"/>
            <x v="7"/>
          </reference>
          <reference field="11" count="1">
            <x v="2"/>
          </reference>
        </references>
      </pivotArea>
    </format>
    <format dxfId="8">
      <pivotArea outline="0" collapsedLevelsAreSubtotals="1" fieldPosition="0">
        <references count="1">
          <reference field="0" count="1" selected="0">
            <x v="6"/>
          </reference>
        </references>
      </pivotArea>
    </format>
    <format dxfId="7">
      <pivotArea type="topRight" dataOnly="0" labelOnly="1" outline="0" offset="F1" fieldPosition="0"/>
    </format>
    <format dxfId="6">
      <pivotArea dataOnly="0" labelOnly="1" fieldPosition="0">
        <references count="1">
          <reference field="0" count="1">
            <x v="6"/>
          </reference>
        </references>
      </pivotArea>
    </format>
    <format dxfId="5">
      <pivotArea collapsedLevelsAreSubtotals="1" fieldPosition="0">
        <references count="1">
          <reference field="11" count="1">
            <x v="2"/>
          </reference>
        </references>
      </pivotArea>
    </format>
    <format dxfId="4">
      <pivotArea dataOnly="0" labelOnly="1" fieldPosition="0">
        <references count="1">
          <reference field="11" count="1">
            <x v="2"/>
          </reference>
        </references>
      </pivotArea>
    </format>
    <format dxfId="3">
      <pivotArea outline="0" collapsedLevelsAreSubtotals="1" fieldPosition="0">
        <references count="1">
          <reference field="0" count="1" selected="0">
            <x v="6"/>
          </reference>
        </references>
      </pivotArea>
    </format>
    <format dxfId="2">
      <pivotArea type="topRight" dataOnly="0" labelOnly="1" outline="0" offset="F1" fieldPosition="0"/>
    </format>
    <format dxfId="1">
      <pivotArea dataOnly="0" labelOnly="1" fieldPosition="0">
        <references count="1">
          <reference field="0" count="1">
            <x v="6"/>
          </reference>
        </references>
      </pivotArea>
    </format>
    <format dxfId="0">
      <pivotArea collapsedLevelsAreSubtotals="1" fieldPosition="0">
        <references count="2">
          <reference field="0" count="1" selected="0">
            <x v="6"/>
          </reference>
          <reference field="11"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2"/>
  <sheetViews>
    <sheetView topLeftCell="A4" workbookViewId="0">
      <selection activeCell="B19" sqref="B19"/>
    </sheetView>
  </sheetViews>
  <sheetFormatPr baseColWidth="10" defaultColWidth="9.1640625" defaultRowHeight="15" x14ac:dyDescent="0.2"/>
  <cols>
    <col min="1" max="1" width="41.33203125" style="7" customWidth="1"/>
    <col min="2" max="3" width="22" style="7" customWidth="1"/>
    <col min="4" max="4" width="16.6640625" style="7" bestFit="1" customWidth="1"/>
    <col min="5" max="16384" width="9.1640625" style="7"/>
  </cols>
  <sheetData>
    <row r="1" spans="1:3" ht="18" x14ac:dyDescent="0.2">
      <c r="A1" s="146" t="s">
        <v>41</v>
      </c>
      <c r="B1" s="147"/>
    </row>
    <row r="2" spans="1:3" ht="18" x14ac:dyDescent="0.2">
      <c r="A2" s="146" t="s">
        <v>42</v>
      </c>
      <c r="B2" s="147"/>
    </row>
    <row r="3" spans="1:3" x14ac:dyDescent="0.2">
      <c r="A3" s="148" t="s">
        <v>43</v>
      </c>
      <c r="B3" s="147"/>
    </row>
    <row r="5" spans="1:3" x14ac:dyDescent="0.2">
      <c r="A5" s="1"/>
      <c r="B5" s="2" t="s">
        <v>0</v>
      </c>
      <c r="C5" s="2"/>
    </row>
    <row r="6" spans="1:3" x14ac:dyDescent="0.2">
      <c r="A6" s="3" t="s">
        <v>1</v>
      </c>
      <c r="B6" s="4"/>
      <c r="C6" s="4"/>
    </row>
    <row r="7" spans="1:3" x14ac:dyDescent="0.2">
      <c r="A7" s="3" t="s">
        <v>2</v>
      </c>
      <c r="B7" s="4"/>
      <c r="C7" s="4"/>
    </row>
    <row r="8" spans="1:3" x14ac:dyDescent="0.2">
      <c r="A8" s="3" t="s">
        <v>3</v>
      </c>
      <c r="B8" s="4"/>
      <c r="C8" s="4"/>
    </row>
    <row r="9" spans="1:3" x14ac:dyDescent="0.2">
      <c r="A9" s="3" t="s">
        <v>4</v>
      </c>
      <c r="B9" s="5">
        <f>39660.84</f>
        <v>39660.839999999997</v>
      </c>
      <c r="C9" s="5" t="s">
        <v>137</v>
      </c>
    </row>
    <row r="10" spans="1:3" x14ac:dyDescent="0.2">
      <c r="A10" s="3" t="s">
        <v>5</v>
      </c>
      <c r="B10" s="5">
        <f>-10.33</f>
        <v>-10.33</v>
      </c>
      <c r="C10" s="5" t="s">
        <v>139</v>
      </c>
    </row>
    <row r="11" spans="1:3" x14ac:dyDescent="0.2">
      <c r="A11" s="3" t="s">
        <v>6</v>
      </c>
      <c r="B11" s="5">
        <f>1411.3</f>
        <v>1411.3</v>
      </c>
      <c r="C11" s="5" t="s">
        <v>138</v>
      </c>
    </row>
    <row r="12" spans="1:3" x14ac:dyDescent="0.2">
      <c r="A12" s="3" t="s">
        <v>7</v>
      </c>
      <c r="B12" s="6">
        <f>SUM(B9:B11)</f>
        <v>41061.81</v>
      </c>
      <c r="C12" s="6"/>
    </row>
    <row r="13" spans="1:3" x14ac:dyDescent="0.2">
      <c r="A13" s="3" t="s">
        <v>8</v>
      </c>
      <c r="B13" s="4"/>
      <c r="C13" s="4"/>
    </row>
    <row r="14" spans="1:3" x14ac:dyDescent="0.2">
      <c r="A14" s="3" t="s">
        <v>9</v>
      </c>
      <c r="B14" s="5">
        <f>40179.43</f>
        <v>40179.43</v>
      </c>
      <c r="C14" s="5" t="s">
        <v>140</v>
      </c>
    </row>
    <row r="15" spans="1:3" x14ac:dyDescent="0.2">
      <c r="A15" s="3" t="s">
        <v>10</v>
      </c>
      <c r="B15" s="6">
        <f>+B14</f>
        <v>40179.43</v>
      </c>
      <c r="C15" s="6"/>
    </row>
    <row r="16" spans="1:3" x14ac:dyDescent="0.2">
      <c r="A16" s="3" t="s">
        <v>11</v>
      </c>
      <c r="B16" s="4"/>
      <c r="C16" s="4"/>
    </row>
    <row r="17" spans="1:3" s="59" customFormat="1" x14ac:dyDescent="0.2">
      <c r="A17" s="103" t="s">
        <v>1007</v>
      </c>
      <c r="B17" s="4">
        <v>9000</v>
      </c>
      <c r="C17" s="4"/>
    </row>
    <row r="18" spans="1:3" x14ac:dyDescent="0.2">
      <c r="A18" s="3" t="s">
        <v>136</v>
      </c>
      <c r="B18" s="5">
        <v>25700</v>
      </c>
      <c r="C18" s="5" t="s">
        <v>212</v>
      </c>
    </row>
    <row r="19" spans="1:3" x14ac:dyDescent="0.2">
      <c r="A19" s="3" t="s">
        <v>12</v>
      </c>
      <c r="B19" s="6">
        <f>SUM(B17:B18)</f>
        <v>34700</v>
      </c>
      <c r="C19" s="6"/>
    </row>
    <row r="20" spans="1:3" x14ac:dyDescent="0.2">
      <c r="A20" s="3" t="s">
        <v>13</v>
      </c>
      <c r="B20" s="6">
        <f>((B12)+(B15))+(B19)</f>
        <v>115941.23999999999</v>
      </c>
      <c r="C20" s="6"/>
    </row>
    <row r="21" spans="1:3" x14ac:dyDescent="0.2">
      <c r="A21" s="3" t="s">
        <v>14</v>
      </c>
      <c r="B21" s="4"/>
      <c r="C21" s="4"/>
    </row>
    <row r="22" spans="1:3" x14ac:dyDescent="0.2">
      <c r="A22" s="3" t="s">
        <v>15</v>
      </c>
      <c r="B22" s="5">
        <f>1416</f>
        <v>1416</v>
      </c>
      <c r="C22" s="5" t="s">
        <v>211</v>
      </c>
    </row>
    <row r="23" spans="1:3" x14ac:dyDescent="0.2">
      <c r="A23" s="3" t="s">
        <v>16</v>
      </c>
      <c r="B23" s="5">
        <f>325000</f>
        <v>325000</v>
      </c>
      <c r="C23" s="5" t="s">
        <v>211</v>
      </c>
    </row>
    <row r="24" spans="1:3" x14ac:dyDescent="0.2">
      <c r="A24" s="3" t="s">
        <v>17</v>
      </c>
      <c r="B24" s="5">
        <v>-82666.2</v>
      </c>
      <c r="C24" s="5" t="s">
        <v>211</v>
      </c>
    </row>
    <row r="25" spans="1:3" x14ac:dyDescent="0.2">
      <c r="A25" s="3" t="s">
        <v>18</v>
      </c>
      <c r="B25" s="6">
        <f>(B23)+(B24)</f>
        <v>242333.8</v>
      </c>
      <c r="C25" s="6"/>
    </row>
    <row r="26" spans="1:3" x14ac:dyDescent="0.2">
      <c r="A26" s="3" t="s">
        <v>19</v>
      </c>
      <c r="B26" s="6">
        <f>+(B22)+(B25)</f>
        <v>243749.8</v>
      </c>
      <c r="C26" s="6"/>
    </row>
    <row r="27" spans="1:3" x14ac:dyDescent="0.2">
      <c r="A27" s="3" t="s">
        <v>20</v>
      </c>
      <c r="B27" s="6">
        <f>(B20)+(B26)</f>
        <v>359691.04</v>
      </c>
      <c r="C27" s="6"/>
    </row>
    <row r="28" spans="1:3" x14ac:dyDescent="0.2">
      <c r="A28" s="3" t="s">
        <v>21</v>
      </c>
      <c r="B28" s="4"/>
      <c r="C28" s="4"/>
    </row>
    <row r="29" spans="1:3" x14ac:dyDescent="0.2">
      <c r="A29" s="3" t="s">
        <v>22</v>
      </c>
      <c r="B29" s="4"/>
      <c r="C29" s="4"/>
    </row>
    <row r="30" spans="1:3" x14ac:dyDescent="0.2">
      <c r="A30" s="3" t="s">
        <v>23</v>
      </c>
      <c r="B30" s="4"/>
      <c r="C30" s="4"/>
    </row>
    <row r="31" spans="1:3" x14ac:dyDescent="0.2">
      <c r="A31" s="3" t="s">
        <v>24</v>
      </c>
      <c r="B31" s="4"/>
      <c r="C31" s="4"/>
    </row>
    <row r="32" spans="1:3" x14ac:dyDescent="0.2">
      <c r="A32" s="3" t="s">
        <v>25</v>
      </c>
      <c r="B32" s="5">
        <v>6736.99</v>
      </c>
      <c r="C32" s="5" t="s">
        <v>219</v>
      </c>
    </row>
    <row r="33" spans="1:4" x14ac:dyDescent="0.2">
      <c r="A33" s="3" t="s">
        <v>26</v>
      </c>
      <c r="B33" s="6">
        <f>+B32</f>
        <v>6736.99</v>
      </c>
      <c r="C33" s="6"/>
    </row>
    <row r="34" spans="1:4" x14ac:dyDescent="0.2">
      <c r="A34" s="3" t="s">
        <v>27</v>
      </c>
      <c r="B34" s="4"/>
      <c r="C34" s="4"/>
    </row>
    <row r="35" spans="1:4" x14ac:dyDescent="0.2">
      <c r="A35" s="43" t="s">
        <v>213</v>
      </c>
      <c r="B35" s="5">
        <v>13000</v>
      </c>
      <c r="C35" s="5" t="s">
        <v>907</v>
      </c>
    </row>
    <row r="36" spans="1:4" x14ac:dyDescent="0.2">
      <c r="A36" s="3" t="s">
        <v>28</v>
      </c>
      <c r="B36" s="6">
        <f>B35</f>
        <v>13000</v>
      </c>
      <c r="C36" s="6"/>
    </row>
    <row r="37" spans="1:4" x14ac:dyDescent="0.2">
      <c r="A37" s="3" t="s">
        <v>29</v>
      </c>
      <c r="B37" s="6">
        <f>(B33)+(B36)</f>
        <v>19736.989999999998</v>
      </c>
      <c r="C37" s="6"/>
    </row>
    <row r="38" spans="1:4" x14ac:dyDescent="0.2">
      <c r="A38" s="3" t="s">
        <v>30</v>
      </c>
      <c r="B38" s="4"/>
      <c r="C38" s="4"/>
    </row>
    <row r="39" spans="1:4" x14ac:dyDescent="0.2">
      <c r="A39" s="3" t="s">
        <v>31</v>
      </c>
      <c r="B39" s="5">
        <f>3255</f>
        <v>3255</v>
      </c>
      <c r="C39" s="5" t="s">
        <v>902</v>
      </c>
    </row>
    <row r="40" spans="1:4" x14ac:dyDescent="0.2">
      <c r="A40" s="3" t="s">
        <v>32</v>
      </c>
      <c r="B40" s="6">
        <f>+B39</f>
        <v>3255</v>
      </c>
      <c r="C40" s="6"/>
    </row>
    <row r="41" spans="1:4" x14ac:dyDescent="0.2">
      <c r="A41" s="3" t="s">
        <v>33</v>
      </c>
      <c r="B41" s="6">
        <f>(B37)+(B40)</f>
        <v>22991.989999999998</v>
      </c>
      <c r="C41" s="6"/>
    </row>
    <row r="42" spans="1:4" x14ac:dyDescent="0.2">
      <c r="A42" s="3" t="s">
        <v>34</v>
      </c>
      <c r="B42" s="4"/>
      <c r="C42" s="4"/>
    </row>
    <row r="43" spans="1:4" x14ac:dyDescent="0.2">
      <c r="A43" s="3" t="s">
        <v>35</v>
      </c>
      <c r="B43" s="5">
        <v>22597</v>
      </c>
      <c r="C43" s="5"/>
      <c r="D43" s="44"/>
    </row>
    <row r="44" spans="1:4" x14ac:dyDescent="0.2">
      <c r="A44" s="3" t="s">
        <v>36</v>
      </c>
      <c r="B44" s="5">
        <v>163251.70000000001</v>
      </c>
      <c r="C44" s="5"/>
    </row>
    <row r="45" spans="1:4" x14ac:dyDescent="0.2">
      <c r="A45" s="3" t="s">
        <v>37</v>
      </c>
      <c r="B45" s="5">
        <f>83022.17-2015</f>
        <v>81007.17</v>
      </c>
      <c r="C45" s="5"/>
    </row>
    <row r="46" spans="1:4" x14ac:dyDescent="0.2">
      <c r="A46" s="3" t="s">
        <v>38</v>
      </c>
      <c r="B46" s="5">
        <f>'Profit and Loss'!B57</f>
        <v>69843.179999999935</v>
      </c>
      <c r="C46" s="5"/>
    </row>
    <row r="47" spans="1:4" x14ac:dyDescent="0.2">
      <c r="A47" s="3" t="s">
        <v>39</v>
      </c>
      <c r="B47" s="6">
        <f>SUM(B43:B46)</f>
        <v>336699.04999999993</v>
      </c>
      <c r="C47" s="6"/>
    </row>
    <row r="48" spans="1:4" x14ac:dyDescent="0.2">
      <c r="A48" s="3" t="s">
        <v>40</v>
      </c>
      <c r="B48" s="6">
        <f>(B41)+(B47)</f>
        <v>359691.03999999992</v>
      </c>
      <c r="C48" s="6"/>
    </row>
    <row r="49" spans="1:3" x14ac:dyDescent="0.2">
      <c r="A49" s="3"/>
      <c r="B49" s="4"/>
      <c r="C49" s="4"/>
    </row>
    <row r="50" spans="1:3" x14ac:dyDescent="0.2">
      <c r="B50" s="30">
        <f>+B48-B27</f>
        <v>0</v>
      </c>
    </row>
    <row r="51" spans="1:3" x14ac:dyDescent="0.2">
      <c r="C51" s="38"/>
    </row>
    <row r="52" spans="1:3" x14ac:dyDescent="0.2">
      <c r="A52" s="149"/>
      <c r="B52" s="147"/>
    </row>
  </sheetData>
  <autoFilter ref="A5:D48" xr:uid="{00000000-0009-0000-0000-000000000000}"/>
  <mergeCells count="4">
    <mergeCell ref="A1:B1"/>
    <mergeCell ref="A2:B2"/>
    <mergeCell ref="A3:B3"/>
    <mergeCell ref="A52:B5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9"/>
  <sheetViews>
    <sheetView workbookViewId="0">
      <pane xSplit="1" ySplit="5" topLeftCell="B30" activePane="bottomRight" state="frozen"/>
      <selection activeCell="B19" sqref="B19"/>
      <selection pane="topRight" activeCell="B19" sqref="B19"/>
      <selection pane="bottomLeft" activeCell="B19" sqref="B19"/>
      <selection pane="bottomRight" activeCell="B19" sqref="B19"/>
    </sheetView>
  </sheetViews>
  <sheetFormatPr baseColWidth="10" defaultColWidth="9.1640625" defaultRowHeight="15" x14ac:dyDescent="0.2"/>
  <cols>
    <col min="1" max="1" width="41.33203125" style="82" customWidth="1"/>
    <col min="2" max="4" width="10.33203125" style="82" bestFit="1" customWidth="1"/>
    <col min="5" max="6" width="10.33203125" style="83" bestFit="1" customWidth="1"/>
    <col min="7" max="7" width="12.6640625" style="83" bestFit="1" customWidth="1"/>
    <col min="8" max="16384" width="9.1640625" style="82"/>
  </cols>
  <sheetData>
    <row r="1" spans="1:7" ht="18" x14ac:dyDescent="0.2">
      <c r="A1" s="150" t="s">
        <v>41</v>
      </c>
      <c r="B1" s="151"/>
    </row>
    <row r="2" spans="1:7" ht="18" x14ac:dyDescent="0.2">
      <c r="A2" s="150" t="s">
        <v>908</v>
      </c>
      <c r="B2" s="151"/>
    </row>
    <row r="3" spans="1:7" x14ac:dyDescent="0.2">
      <c r="A3" s="152" t="s">
        <v>254</v>
      </c>
      <c r="B3" s="151"/>
      <c r="C3" s="84"/>
      <c r="D3" s="84"/>
      <c r="E3" s="85">
        <f>+E18/D18</f>
        <v>0.34826286861287253</v>
      </c>
      <c r="F3" s="85">
        <f>+F18/D18</f>
        <v>0.18521804211370571</v>
      </c>
      <c r="G3" s="85">
        <f>+G18/D18</f>
        <v>0.46651908927342167</v>
      </c>
    </row>
    <row r="4" spans="1:7" x14ac:dyDescent="0.2">
      <c r="C4" s="86">
        <v>0.3</v>
      </c>
      <c r="D4" s="86">
        <v>0.7</v>
      </c>
      <c r="E4" s="153" t="s">
        <v>962</v>
      </c>
      <c r="F4" s="153"/>
      <c r="G4" s="153"/>
    </row>
    <row r="5" spans="1:7" ht="25" x14ac:dyDescent="0.2">
      <c r="A5" s="87"/>
      <c r="B5" s="88" t="s">
        <v>0</v>
      </c>
      <c r="C5" s="88" t="s">
        <v>961</v>
      </c>
      <c r="D5" s="88" t="s">
        <v>1001</v>
      </c>
      <c r="E5" s="89" t="s">
        <v>963</v>
      </c>
      <c r="F5" s="89" t="s">
        <v>964</v>
      </c>
      <c r="G5" s="89" t="s">
        <v>965</v>
      </c>
    </row>
    <row r="6" spans="1:7" x14ac:dyDescent="0.2">
      <c r="A6" s="90" t="s">
        <v>909</v>
      </c>
      <c r="B6" s="91"/>
      <c r="C6" s="91"/>
      <c r="D6" s="91"/>
      <c r="E6" s="92"/>
      <c r="F6" s="92"/>
      <c r="G6" s="92"/>
    </row>
    <row r="7" spans="1:7" x14ac:dyDescent="0.2">
      <c r="A7" s="90" t="s">
        <v>910</v>
      </c>
      <c r="B7" s="93">
        <f>53427.5+2015</f>
        <v>55442.5</v>
      </c>
      <c r="C7" s="93">
        <f>+B7</f>
        <v>55442.5</v>
      </c>
      <c r="D7" s="93">
        <f>SUM(E7:G7)</f>
        <v>0</v>
      </c>
      <c r="E7" s="94"/>
      <c r="F7" s="94"/>
      <c r="G7" s="94"/>
    </row>
    <row r="8" spans="1:7" x14ac:dyDescent="0.2">
      <c r="A8" s="90" t="s">
        <v>911</v>
      </c>
      <c r="B8" s="93">
        <f>5318</f>
        <v>5318</v>
      </c>
      <c r="C8" s="93"/>
      <c r="D8" s="93">
        <f t="shared" ref="D8:D16" si="0">SUM(E8:G8)</f>
        <v>5318</v>
      </c>
      <c r="E8" s="94"/>
      <c r="F8" s="94"/>
      <c r="G8" s="94">
        <f>+B8</f>
        <v>5318</v>
      </c>
    </row>
    <row r="9" spans="1:7" x14ac:dyDescent="0.2">
      <c r="A9" s="90" t="s">
        <v>912</v>
      </c>
      <c r="B9" s="93">
        <f>38019.05</f>
        <v>38019.050000000003</v>
      </c>
      <c r="C9" s="93"/>
      <c r="D9" s="93">
        <f t="shared" si="0"/>
        <v>38019.050000000003</v>
      </c>
      <c r="E9" s="94"/>
      <c r="F9" s="94"/>
      <c r="G9" s="94">
        <f>+B9</f>
        <v>38019.050000000003</v>
      </c>
    </row>
    <row r="10" spans="1:7" x14ac:dyDescent="0.2">
      <c r="A10" s="90" t="s">
        <v>913</v>
      </c>
      <c r="B10" s="93">
        <f>7405</f>
        <v>7405</v>
      </c>
      <c r="C10" s="93"/>
      <c r="D10" s="93">
        <f t="shared" si="0"/>
        <v>7405</v>
      </c>
      <c r="E10" s="94"/>
      <c r="F10" s="94"/>
      <c r="G10" s="94">
        <f>+B10</f>
        <v>7405</v>
      </c>
    </row>
    <row r="11" spans="1:7" x14ac:dyDescent="0.2">
      <c r="A11" s="90" t="s">
        <v>914</v>
      </c>
      <c r="B11" s="93">
        <f>161648.11+200+550</f>
        <v>162398.10999999999</v>
      </c>
      <c r="C11" s="93"/>
      <c r="D11" s="93">
        <f t="shared" si="0"/>
        <v>162398.10999999999</v>
      </c>
      <c r="E11" s="94">
        <f>+B11</f>
        <v>162398.10999999999</v>
      </c>
      <c r="F11" s="94"/>
      <c r="G11" s="94"/>
    </row>
    <row r="12" spans="1:7" x14ac:dyDescent="0.2">
      <c r="A12" s="90" t="s">
        <v>915</v>
      </c>
      <c r="B12" s="93">
        <f>80000</f>
        <v>80000</v>
      </c>
      <c r="C12" s="93"/>
      <c r="D12" s="93">
        <f t="shared" si="0"/>
        <v>80000</v>
      </c>
      <c r="E12" s="94"/>
      <c r="F12" s="94"/>
      <c r="G12" s="94">
        <f>+B12</f>
        <v>80000</v>
      </c>
    </row>
    <row r="13" spans="1:7" x14ac:dyDescent="0.2">
      <c r="A13" s="90" t="s">
        <v>916</v>
      </c>
      <c r="B13" s="93">
        <f>8325</f>
        <v>8325</v>
      </c>
      <c r="C13" s="93"/>
      <c r="D13" s="93">
        <f t="shared" si="0"/>
        <v>8325</v>
      </c>
      <c r="E13" s="94"/>
      <c r="F13" s="94">
        <f>+B13</f>
        <v>8325</v>
      </c>
      <c r="G13" s="94"/>
    </row>
    <row r="14" spans="1:7" x14ac:dyDescent="0.2">
      <c r="A14" s="90" t="s">
        <v>917</v>
      </c>
      <c r="B14" s="93">
        <f>69043.84+9000</f>
        <v>78043.839999999997</v>
      </c>
      <c r="C14" s="93"/>
      <c r="D14" s="93">
        <f t="shared" si="0"/>
        <v>78043.839999999997</v>
      </c>
      <c r="E14" s="94"/>
      <c r="F14" s="94">
        <f>+B14</f>
        <v>78043.839999999997</v>
      </c>
      <c r="G14" s="94"/>
    </row>
    <row r="15" spans="1:7" x14ac:dyDescent="0.2">
      <c r="A15" s="90" t="s">
        <v>918</v>
      </c>
      <c r="B15" s="93">
        <f>2707.7</f>
        <v>2707.7</v>
      </c>
      <c r="C15" s="93">
        <f>+B15</f>
        <v>2707.7</v>
      </c>
      <c r="D15" s="93">
        <f t="shared" si="0"/>
        <v>0</v>
      </c>
      <c r="E15" s="94"/>
      <c r="F15" s="94"/>
      <c r="G15" s="94"/>
    </row>
    <row r="16" spans="1:7" x14ac:dyDescent="0.2">
      <c r="A16" s="90" t="s">
        <v>919</v>
      </c>
      <c r="B16" s="93">
        <f>86800</f>
        <v>86800</v>
      </c>
      <c r="C16" s="93"/>
      <c r="D16" s="93">
        <f t="shared" si="0"/>
        <v>86800</v>
      </c>
      <c r="E16" s="94"/>
      <c r="F16" s="94"/>
      <c r="G16" s="94">
        <f>+B16</f>
        <v>86800</v>
      </c>
    </row>
    <row r="17" spans="1:7" x14ac:dyDescent="0.2">
      <c r="A17" s="90" t="s">
        <v>920</v>
      </c>
      <c r="B17" s="95">
        <f t="shared" ref="B17:G17" si="1">SUM(B7:B16)</f>
        <v>524459.19999999995</v>
      </c>
      <c r="C17" s="95">
        <f t="shared" si="1"/>
        <v>58150.2</v>
      </c>
      <c r="D17" s="95">
        <f t="shared" si="1"/>
        <v>466309</v>
      </c>
      <c r="E17" s="96">
        <f t="shared" si="1"/>
        <v>162398.10999999999</v>
      </c>
      <c r="F17" s="96">
        <f t="shared" si="1"/>
        <v>86368.84</v>
      </c>
      <c r="G17" s="96">
        <f t="shared" si="1"/>
        <v>217542.05</v>
      </c>
    </row>
    <row r="18" spans="1:7" x14ac:dyDescent="0.2">
      <c r="A18" s="90" t="s">
        <v>921</v>
      </c>
      <c r="B18" s="95">
        <f>(B17)-(0)</f>
        <v>524459.19999999995</v>
      </c>
      <c r="C18" s="95">
        <f t="shared" ref="C18:G18" si="2">(C17)-(0)</f>
        <v>58150.2</v>
      </c>
      <c r="D18" s="95">
        <f t="shared" si="2"/>
        <v>466309</v>
      </c>
      <c r="E18" s="96">
        <f t="shared" si="2"/>
        <v>162398.10999999999</v>
      </c>
      <c r="F18" s="96">
        <f t="shared" si="2"/>
        <v>86368.84</v>
      </c>
      <c r="G18" s="96">
        <f t="shared" si="2"/>
        <v>217542.05</v>
      </c>
    </row>
    <row r="19" spans="1:7" x14ac:dyDescent="0.2">
      <c r="A19" s="90" t="s">
        <v>922</v>
      </c>
      <c r="B19" s="91"/>
      <c r="C19" s="91"/>
      <c r="D19" s="91"/>
      <c r="E19" s="97"/>
      <c r="F19" s="97"/>
      <c r="G19" s="97"/>
    </row>
    <row r="20" spans="1:7" x14ac:dyDescent="0.2">
      <c r="A20" s="90" t="s">
        <v>923</v>
      </c>
      <c r="B20" s="91"/>
      <c r="C20" s="91"/>
      <c r="D20" s="91"/>
      <c r="E20" s="92"/>
      <c r="F20" s="92"/>
      <c r="G20" s="92"/>
    </row>
    <row r="21" spans="1:7" x14ac:dyDescent="0.2">
      <c r="A21" s="90" t="s">
        <v>924</v>
      </c>
      <c r="B21" s="93">
        <f>2701.28</f>
        <v>2701.28</v>
      </c>
      <c r="C21" s="93">
        <f>+B21*$C$4</f>
        <v>810.38400000000001</v>
      </c>
      <c r="D21" s="93">
        <f>+B21-C21</f>
        <v>1890.8960000000002</v>
      </c>
      <c r="E21" s="94">
        <f>+D21*$E$3</f>
        <v>658.52886520860625</v>
      </c>
      <c r="F21" s="94">
        <f>+D21*$F$3</f>
        <v>350.22805496063773</v>
      </c>
      <c r="G21" s="94">
        <f>+D21*$G$3</f>
        <v>882.13907983075603</v>
      </c>
    </row>
    <row r="22" spans="1:7" x14ac:dyDescent="0.2">
      <c r="A22" s="90" t="s">
        <v>925</v>
      </c>
      <c r="B22" s="93">
        <f>10668.03</f>
        <v>10668.03</v>
      </c>
      <c r="C22" s="93">
        <f t="shared" ref="C22:C27" si="3">+B22*$C$4</f>
        <v>3200.4090000000001</v>
      </c>
      <c r="D22" s="93">
        <f t="shared" ref="D22:D27" si="4">+B22-C22</f>
        <v>7467.621000000001</v>
      </c>
      <c r="E22" s="94">
        <f t="shared" ref="E22:E27" si="5">+D22*$E$3</f>
        <v>2600.695111173728</v>
      </c>
      <c r="F22" s="94">
        <f t="shared" ref="F22:F27" si="6">+D22*$F$3</f>
        <v>1383.1381408671934</v>
      </c>
      <c r="G22" s="94">
        <f t="shared" ref="G22:G27" si="7">+D22*$G$3</f>
        <v>3483.7877479590788</v>
      </c>
    </row>
    <row r="23" spans="1:7" x14ac:dyDescent="0.2">
      <c r="A23" s="90" t="s">
        <v>926</v>
      </c>
      <c r="B23" s="93">
        <f>1035</f>
        <v>1035</v>
      </c>
      <c r="C23" s="93">
        <f t="shared" si="3"/>
        <v>310.5</v>
      </c>
      <c r="D23" s="93">
        <f t="shared" si="4"/>
        <v>724.5</v>
      </c>
      <c r="E23" s="94">
        <f t="shared" si="5"/>
        <v>252.31644831002615</v>
      </c>
      <c r="F23" s="94">
        <f t="shared" si="6"/>
        <v>134.1904715113798</v>
      </c>
      <c r="G23" s="94">
        <f t="shared" si="7"/>
        <v>337.99308017859403</v>
      </c>
    </row>
    <row r="24" spans="1:7" x14ac:dyDescent="0.2">
      <c r="A24" s="90" t="s">
        <v>927</v>
      </c>
      <c r="B24" s="93">
        <f>2849.27</f>
        <v>2849.27</v>
      </c>
      <c r="C24" s="93">
        <f t="shared" si="3"/>
        <v>854.78099999999995</v>
      </c>
      <c r="D24" s="93">
        <f t="shared" si="4"/>
        <v>1994.489</v>
      </c>
      <c r="E24" s="94">
        <f t="shared" si="5"/>
        <v>694.60646055681957</v>
      </c>
      <c r="F24" s="94">
        <f t="shared" si="6"/>
        <v>369.41534759732281</v>
      </c>
      <c r="G24" s="94">
        <f t="shared" si="7"/>
        <v>930.46719184585754</v>
      </c>
    </row>
    <row r="25" spans="1:7" x14ac:dyDescent="0.2">
      <c r="A25" s="90" t="s">
        <v>928</v>
      </c>
      <c r="B25" s="91"/>
      <c r="C25" s="93"/>
      <c r="D25" s="93"/>
      <c r="E25" s="94">
        <f t="shared" si="5"/>
        <v>0</v>
      </c>
      <c r="F25" s="94">
        <f t="shared" si="6"/>
        <v>0</v>
      </c>
      <c r="G25" s="94">
        <f t="shared" si="7"/>
        <v>0</v>
      </c>
    </row>
    <row r="26" spans="1:7" x14ac:dyDescent="0.2">
      <c r="A26" s="90" t="s">
        <v>929</v>
      </c>
      <c r="B26" s="93">
        <f>72956.6-1500</f>
        <v>71456.600000000006</v>
      </c>
      <c r="C26" s="93">
        <f t="shared" si="3"/>
        <v>21436.98</v>
      </c>
      <c r="D26" s="93">
        <f t="shared" si="4"/>
        <v>50019.62000000001</v>
      </c>
      <c r="E26" s="94">
        <f t="shared" si="5"/>
        <v>17419.976348125816</v>
      </c>
      <c r="F26" s="94">
        <f t="shared" si="6"/>
        <v>9264.536083671559</v>
      </c>
      <c r="G26" s="94">
        <f t="shared" si="7"/>
        <v>23335.107568202631</v>
      </c>
    </row>
    <row r="27" spans="1:7" x14ac:dyDescent="0.2">
      <c r="A27" s="90" t="s">
        <v>930</v>
      </c>
      <c r="B27" s="93">
        <f>17887.33</f>
        <v>17887.330000000002</v>
      </c>
      <c r="C27" s="93">
        <f t="shared" si="3"/>
        <v>5366.1990000000005</v>
      </c>
      <c r="D27" s="93">
        <f t="shared" si="4"/>
        <v>12521.131000000001</v>
      </c>
      <c r="E27" s="94">
        <f t="shared" si="5"/>
        <v>4360.6450003375658</v>
      </c>
      <c r="F27" s="94">
        <f t="shared" si="6"/>
        <v>2319.1393688692265</v>
      </c>
      <c r="G27" s="94">
        <f t="shared" si="7"/>
        <v>5841.3466307932085</v>
      </c>
    </row>
    <row r="28" spans="1:7" x14ac:dyDescent="0.2">
      <c r="A28" s="90" t="s">
        <v>931</v>
      </c>
      <c r="B28" s="95">
        <f>((B25)+(B26))+(B27)</f>
        <v>89343.930000000008</v>
      </c>
      <c r="C28" s="95">
        <f t="shared" ref="C28:G28" si="8">((C25)+(C26))+(C27)</f>
        <v>26803.179</v>
      </c>
      <c r="D28" s="95">
        <f t="shared" si="8"/>
        <v>62540.751000000011</v>
      </c>
      <c r="E28" s="96">
        <f t="shared" si="8"/>
        <v>21780.621348463381</v>
      </c>
      <c r="F28" s="96">
        <f t="shared" si="8"/>
        <v>11583.675452540785</v>
      </c>
      <c r="G28" s="96">
        <f t="shared" si="8"/>
        <v>29176.454198995838</v>
      </c>
    </row>
    <row r="29" spans="1:7" x14ac:dyDescent="0.2">
      <c r="A29" s="90" t="s">
        <v>932</v>
      </c>
      <c r="B29" s="95">
        <f>(((((B20)+(B21))+(B22))+(B23))+(B24))+(B28)</f>
        <v>106597.51000000001</v>
      </c>
      <c r="C29" s="95">
        <f t="shared" ref="C29:G29" si="9">(((((C20)+(C21))+(C22))+(C23))+(C24))+(C28)</f>
        <v>31979.253000000001</v>
      </c>
      <c r="D29" s="95">
        <f t="shared" si="9"/>
        <v>74618.257000000012</v>
      </c>
      <c r="E29" s="96">
        <f t="shared" si="9"/>
        <v>25986.768233712563</v>
      </c>
      <c r="F29" s="96">
        <f t="shared" si="9"/>
        <v>13820.64746747732</v>
      </c>
      <c r="G29" s="96">
        <f t="shared" si="9"/>
        <v>34810.841298810126</v>
      </c>
    </row>
    <row r="30" spans="1:7" x14ac:dyDescent="0.2">
      <c r="A30" s="90" t="s">
        <v>933</v>
      </c>
      <c r="B30" s="93">
        <f>66032.93</f>
        <v>66032.929999999993</v>
      </c>
      <c r="C30" s="93">
        <f>+B30*C4</f>
        <v>19809.878999999997</v>
      </c>
      <c r="D30" s="93">
        <f>+B30-C30</f>
        <v>46223.050999999992</v>
      </c>
      <c r="E30" s="94">
        <f>+D30*$E$3</f>
        <v>16097.772337299104</v>
      </c>
      <c r="F30" s="94">
        <f>+D30*$F$3</f>
        <v>8561.3430067419649</v>
      </c>
      <c r="G30" s="94">
        <f>+D30*$G$3</f>
        <v>21563.935655958918</v>
      </c>
    </row>
    <row r="31" spans="1:7" x14ac:dyDescent="0.2">
      <c r="A31" s="90" t="s">
        <v>934</v>
      </c>
      <c r="B31" s="91"/>
      <c r="C31" s="91"/>
      <c r="D31" s="91"/>
      <c r="E31" s="94"/>
      <c r="F31" s="94"/>
      <c r="G31" s="94"/>
    </row>
    <row r="32" spans="1:7" x14ac:dyDescent="0.2">
      <c r="A32" s="90" t="s">
        <v>935</v>
      </c>
      <c r="B32" s="93">
        <f>510.85</f>
        <v>510.85</v>
      </c>
      <c r="C32" s="93">
        <f>+B32*C4</f>
        <v>153.255</v>
      </c>
      <c r="D32" s="93">
        <f>+B32-C32</f>
        <v>357.59500000000003</v>
      </c>
      <c r="E32" s="94">
        <f t="shared" ref="E32:E33" si="10">+D32*$E$3</f>
        <v>124.53706050162016</v>
      </c>
      <c r="F32" s="94">
        <f t="shared" ref="F32:F33" si="11">+D32*$F$3</f>
        <v>66.233045769650602</v>
      </c>
      <c r="G32" s="94">
        <f t="shared" ref="G32:G33" si="12">+D32*$G$3</f>
        <v>166.82489372872922</v>
      </c>
    </row>
    <row r="33" spans="1:7" x14ac:dyDescent="0.2">
      <c r="A33" s="90" t="s">
        <v>936</v>
      </c>
      <c r="B33" s="93">
        <f>1721.49</f>
        <v>1721.49</v>
      </c>
      <c r="C33" s="93">
        <f>B33</f>
        <v>1721.49</v>
      </c>
      <c r="D33" s="93">
        <f t="shared" ref="D33" si="13">+B33-C33</f>
        <v>0</v>
      </c>
      <c r="E33" s="94">
        <f t="shared" si="10"/>
        <v>0</v>
      </c>
      <c r="F33" s="94">
        <f t="shared" si="11"/>
        <v>0</v>
      </c>
      <c r="G33" s="94">
        <f t="shared" si="12"/>
        <v>0</v>
      </c>
    </row>
    <row r="34" spans="1:7" x14ac:dyDescent="0.2">
      <c r="A34" s="142" t="s">
        <v>937</v>
      </c>
      <c r="B34" s="135">
        <f>1002.59</f>
        <v>1002.59</v>
      </c>
      <c r="C34" s="93"/>
      <c r="D34" s="93">
        <f>B34</f>
        <v>1002.59</v>
      </c>
      <c r="E34" s="94"/>
      <c r="F34" s="94">
        <f>D34</f>
        <v>1002.59</v>
      </c>
      <c r="G34" s="94"/>
    </row>
    <row r="35" spans="1:7" x14ac:dyDescent="0.2">
      <c r="A35" s="90" t="s">
        <v>938</v>
      </c>
      <c r="B35" s="95">
        <f>(((B31)+(B32))+(B33))+(B34)</f>
        <v>3234.9300000000003</v>
      </c>
      <c r="C35" s="95">
        <f t="shared" ref="C35:G35" si="14">(((C31)+(C32))+(C33))+(C34)</f>
        <v>1874.7449999999999</v>
      </c>
      <c r="D35" s="95">
        <f t="shared" si="14"/>
        <v>1360.1849999999999</v>
      </c>
      <c r="E35" s="96">
        <f t="shared" si="14"/>
        <v>124.53706050162016</v>
      </c>
      <c r="F35" s="96">
        <f t="shared" si="14"/>
        <v>1068.8230457696507</v>
      </c>
      <c r="G35" s="96">
        <f t="shared" si="14"/>
        <v>166.82489372872922</v>
      </c>
    </row>
    <row r="36" spans="1:7" x14ac:dyDescent="0.2">
      <c r="A36" s="136" t="s">
        <v>939</v>
      </c>
      <c r="B36" s="137">
        <f>687.78</f>
        <v>687.78</v>
      </c>
      <c r="C36" s="137"/>
      <c r="D36" s="93">
        <f>+B36</f>
        <v>687.78</v>
      </c>
      <c r="E36" s="94"/>
      <c r="F36" s="94">
        <f>+B36</f>
        <v>687.78</v>
      </c>
      <c r="G36" s="94"/>
    </row>
    <row r="37" spans="1:7" x14ac:dyDescent="0.2">
      <c r="A37" s="136" t="s">
        <v>940</v>
      </c>
      <c r="B37" s="137">
        <v>6500</v>
      </c>
      <c r="C37" s="137"/>
      <c r="D37" s="93">
        <f>+B37</f>
        <v>6500</v>
      </c>
      <c r="E37" s="94"/>
      <c r="F37" s="94">
        <f>+B37</f>
        <v>6500</v>
      </c>
      <c r="G37" s="94"/>
    </row>
    <row r="38" spans="1:7" x14ac:dyDescent="0.2">
      <c r="A38" s="136" t="s">
        <v>941</v>
      </c>
      <c r="B38" s="138">
        <f>(B36)+(B37)</f>
        <v>7187.78</v>
      </c>
      <c r="C38" s="138">
        <f t="shared" ref="C38:G38" si="15">(C36)+(C37)</f>
        <v>0</v>
      </c>
      <c r="D38" s="95">
        <f t="shared" si="15"/>
        <v>7187.78</v>
      </c>
      <c r="E38" s="96">
        <f t="shared" si="15"/>
        <v>0</v>
      </c>
      <c r="F38" s="96">
        <f t="shared" si="15"/>
        <v>7187.78</v>
      </c>
      <c r="G38" s="96">
        <f t="shared" si="15"/>
        <v>0</v>
      </c>
    </row>
    <row r="39" spans="1:7" x14ac:dyDescent="0.2">
      <c r="A39" s="136" t="s">
        <v>942</v>
      </c>
      <c r="B39" s="139"/>
      <c r="C39" s="139"/>
      <c r="D39" s="91"/>
      <c r="E39" s="92"/>
      <c r="F39" s="92"/>
      <c r="G39" s="92"/>
    </row>
    <row r="40" spans="1:7" x14ac:dyDescent="0.2">
      <c r="A40" s="136" t="s">
        <v>943</v>
      </c>
      <c r="B40" s="137">
        <f>4211.46</f>
        <v>4211.46</v>
      </c>
      <c r="C40" s="137">
        <f>+B40*C4</f>
        <v>1263.4379999999999</v>
      </c>
      <c r="D40" s="93">
        <f>+B40-C40</f>
        <v>2948.0219999999999</v>
      </c>
      <c r="E40" s="94">
        <f>+D40*$E$3</f>
        <v>1026.6865984538576</v>
      </c>
      <c r="F40" s="94">
        <f>+D40*$F$3</f>
        <v>546.02686294813088</v>
      </c>
      <c r="G40" s="94">
        <f>+D40*$G$3</f>
        <v>1375.3085385980112</v>
      </c>
    </row>
    <row r="41" spans="1:7" x14ac:dyDescent="0.2">
      <c r="A41" s="136" t="s">
        <v>944</v>
      </c>
      <c r="B41" s="137">
        <f>3663.71</f>
        <v>3663.71</v>
      </c>
      <c r="C41" s="137">
        <f>+B41*C4</f>
        <v>1099.1130000000001</v>
      </c>
      <c r="D41" s="93">
        <f>+B41*D4</f>
        <v>2564.5969999999998</v>
      </c>
      <c r="E41" s="94">
        <f>+D41*$E$3</f>
        <v>893.15390805596701</v>
      </c>
      <c r="F41" s="94">
        <f>+D41*$F$3</f>
        <v>475.00963515068327</v>
      </c>
      <c r="G41" s="94">
        <f>+D41*$G$3</f>
        <v>1196.4334567933493</v>
      </c>
    </row>
    <row r="42" spans="1:7" x14ac:dyDescent="0.2">
      <c r="A42" s="136" t="s">
        <v>945</v>
      </c>
      <c r="B42" s="138">
        <f>((B39)+(B40))+(B41)</f>
        <v>7875.17</v>
      </c>
      <c r="C42" s="138">
        <f t="shared" ref="C42:G42" si="16">((C39)+(C40))+(C41)</f>
        <v>2362.5509999999999</v>
      </c>
      <c r="D42" s="95">
        <f t="shared" si="16"/>
        <v>5512.6189999999997</v>
      </c>
      <c r="E42" s="96">
        <f t="shared" si="16"/>
        <v>1919.8405065098245</v>
      </c>
      <c r="F42" s="96">
        <f t="shared" si="16"/>
        <v>1021.0364980988141</v>
      </c>
      <c r="G42" s="96">
        <f t="shared" si="16"/>
        <v>2571.7419953913604</v>
      </c>
    </row>
    <row r="43" spans="1:7" x14ac:dyDescent="0.2">
      <c r="A43" s="141" t="s">
        <v>946</v>
      </c>
      <c r="B43" s="140">
        <f>4774.01</f>
        <v>4774.01</v>
      </c>
      <c r="C43" s="137"/>
      <c r="D43" s="93">
        <f>B43</f>
        <v>4774.01</v>
      </c>
      <c r="E43" s="94"/>
      <c r="F43" s="94">
        <f>D43</f>
        <v>4774.01</v>
      </c>
      <c r="G43" s="94"/>
    </row>
    <row r="44" spans="1:7" x14ac:dyDescent="0.2">
      <c r="A44" s="136" t="s">
        <v>947</v>
      </c>
      <c r="B44" s="137">
        <f>14561.71</f>
        <v>14561.71</v>
      </c>
      <c r="C44" s="137">
        <f>+B44*$C$4</f>
        <v>4368.5129999999999</v>
      </c>
      <c r="D44" s="93">
        <f>+B44*D4</f>
        <v>10193.196999999998</v>
      </c>
      <c r="E44" s="94">
        <f>+D44*E3</f>
        <v>3549.9120275561258</v>
      </c>
      <c r="F44" s="94">
        <f>+D44*F3</f>
        <v>1887.9639912192984</v>
      </c>
      <c r="G44" s="94">
        <f>+D44*G3</f>
        <v>4755.3209812245732</v>
      </c>
    </row>
    <row r="45" spans="1:7" x14ac:dyDescent="0.2">
      <c r="A45" s="136" t="s">
        <v>948</v>
      </c>
      <c r="B45" s="137">
        <f>4748.87</f>
        <v>4748.87</v>
      </c>
      <c r="C45" s="137">
        <f>+B45*$C$4</f>
        <v>1424.6609999999998</v>
      </c>
      <c r="D45" s="93">
        <f>+B45*D4</f>
        <v>3324.2089999999998</v>
      </c>
      <c r="E45" s="94">
        <f>+D45*E3</f>
        <v>1157.6985622087284</v>
      </c>
      <c r="F45" s="94">
        <f>+D45*F3</f>
        <v>615.70348255675947</v>
      </c>
      <c r="G45" s="94">
        <f>+D45*G3</f>
        <v>1550.8069552345116</v>
      </c>
    </row>
    <row r="46" spans="1:7" x14ac:dyDescent="0.2">
      <c r="A46" s="136" t="s">
        <v>949</v>
      </c>
      <c r="B46" s="137">
        <f>4284.7</f>
        <v>4284.7</v>
      </c>
      <c r="C46" s="137">
        <f>+B46*C4</f>
        <v>1285.4099999999999</v>
      </c>
      <c r="D46" s="93">
        <f>+B46-C46</f>
        <v>2999.29</v>
      </c>
      <c r="E46" s="94">
        <f>+D46*E3</f>
        <v>1044.5413392019025</v>
      </c>
      <c r="F46" s="94">
        <f>+D46*F3</f>
        <v>555.52262153121637</v>
      </c>
      <c r="G46" s="94">
        <f>+D46*G3</f>
        <v>1399.2260392668809</v>
      </c>
    </row>
    <row r="47" spans="1:7" x14ac:dyDescent="0.2">
      <c r="A47" s="90" t="s">
        <v>950</v>
      </c>
      <c r="B47" s="93">
        <f>4930.93</f>
        <v>4930.93</v>
      </c>
      <c r="C47" s="93"/>
      <c r="D47" s="93">
        <f>+B47</f>
        <v>4930.93</v>
      </c>
      <c r="E47" s="94"/>
      <c r="F47" s="94"/>
      <c r="G47" s="94">
        <f>+B47</f>
        <v>4930.93</v>
      </c>
    </row>
    <row r="48" spans="1:7" x14ac:dyDescent="0.2">
      <c r="A48" s="90" t="s">
        <v>951</v>
      </c>
      <c r="B48" s="93">
        <f>24173.19</f>
        <v>24173.19</v>
      </c>
      <c r="C48" s="93"/>
      <c r="D48" s="93">
        <f>+B48</f>
        <v>24173.19</v>
      </c>
      <c r="E48" s="94"/>
      <c r="F48" s="94"/>
      <c r="G48" s="94">
        <f>+B48</f>
        <v>24173.19</v>
      </c>
    </row>
    <row r="49" spans="1:7" x14ac:dyDescent="0.2">
      <c r="A49" s="90" t="s">
        <v>952</v>
      </c>
      <c r="B49" s="93">
        <f>10000</f>
        <v>10000</v>
      </c>
      <c r="C49" s="93"/>
      <c r="D49" s="93">
        <f>+B49</f>
        <v>10000</v>
      </c>
      <c r="E49" s="94"/>
      <c r="F49" s="94"/>
      <c r="G49" s="94">
        <f>+B49</f>
        <v>10000</v>
      </c>
    </row>
    <row r="50" spans="1:7" x14ac:dyDescent="0.2">
      <c r="A50" s="90" t="s">
        <v>953</v>
      </c>
      <c r="B50" s="93">
        <f>142895.89</f>
        <v>142895.89000000001</v>
      </c>
      <c r="C50" s="93"/>
      <c r="D50" s="93">
        <f>+B50</f>
        <v>142895.89000000001</v>
      </c>
      <c r="E50" s="94">
        <f>+B50</f>
        <v>142895.89000000001</v>
      </c>
      <c r="F50" s="94"/>
      <c r="G50" s="94"/>
    </row>
    <row r="51" spans="1:7" x14ac:dyDescent="0.2">
      <c r="A51" s="90" t="s">
        <v>954</v>
      </c>
      <c r="B51" s="93">
        <f>52818.4</f>
        <v>52818.400000000001</v>
      </c>
      <c r="C51" s="93"/>
      <c r="D51" s="93">
        <f>+B51</f>
        <v>52818.400000000001</v>
      </c>
      <c r="E51" s="94"/>
      <c r="F51" s="94"/>
      <c r="G51" s="94">
        <f>+B51</f>
        <v>52818.400000000001</v>
      </c>
    </row>
    <row r="52" spans="1:7" x14ac:dyDescent="0.2">
      <c r="A52" s="90" t="s">
        <v>955</v>
      </c>
      <c r="B52" s="93">
        <v>0</v>
      </c>
      <c r="C52" s="93">
        <f>+B52*C4</f>
        <v>0</v>
      </c>
      <c r="D52" s="93">
        <f>+B52-C52</f>
        <v>0</v>
      </c>
      <c r="E52" s="94">
        <f>+D52*E3</f>
        <v>0</v>
      </c>
      <c r="F52" s="94">
        <f>+D52*F3</f>
        <v>0</v>
      </c>
      <c r="G52" s="94">
        <f>+D52*G3</f>
        <v>0</v>
      </c>
    </row>
    <row r="53" spans="1:7" x14ac:dyDescent="0.2">
      <c r="A53" s="90" t="s">
        <v>956</v>
      </c>
      <c r="B53" s="93">
        <f>500</f>
        <v>500</v>
      </c>
      <c r="C53" s="93">
        <f>+B53*C4</f>
        <v>150</v>
      </c>
      <c r="D53" s="93">
        <f>+B53-C53</f>
        <v>350</v>
      </c>
      <c r="E53" s="94">
        <f t="shared" ref="E53" si="17">+D53*$E$3</f>
        <v>121.89200401450539</v>
      </c>
      <c r="F53" s="94">
        <f t="shared" ref="F53" si="18">+D53*$F$3</f>
        <v>64.826314739796999</v>
      </c>
      <c r="G53" s="94">
        <f t="shared" ref="G53" si="19">+D53*$G$3</f>
        <v>163.2816812456976</v>
      </c>
    </row>
    <row r="54" spans="1:7" x14ac:dyDescent="0.2">
      <c r="A54" s="90" t="s">
        <v>957</v>
      </c>
      <c r="B54" s="95">
        <f>+B29+B30+B35+B38+B42+SUM(B43:B53)</f>
        <v>454616.02</v>
      </c>
      <c r="C54" s="95">
        <f t="shared" ref="C54:G54" si="20">+C29+C30+C35+C38+C42+SUM(C43:C53)</f>
        <v>63255.012000000002</v>
      </c>
      <c r="D54" s="95">
        <f t="shared" si="20"/>
        <v>391361.00800000003</v>
      </c>
      <c r="E54" s="96">
        <f t="shared" si="20"/>
        <v>192898.8520710044</v>
      </c>
      <c r="F54" s="96">
        <f t="shared" si="20"/>
        <v>39557.656428134818</v>
      </c>
      <c r="G54" s="96">
        <f t="shared" si="20"/>
        <v>158904.49950086081</v>
      </c>
    </row>
    <row r="55" spans="1:7" x14ac:dyDescent="0.2">
      <c r="A55" s="90" t="s">
        <v>958</v>
      </c>
      <c r="B55" s="95">
        <f>(B18)-(B54)</f>
        <v>69843.179999999935</v>
      </c>
      <c r="C55" s="95">
        <f t="shared" ref="C55:G55" si="21">(C18)-(C54)</f>
        <v>-5104.8120000000054</v>
      </c>
      <c r="D55" s="95">
        <f t="shared" si="21"/>
        <v>74947.991999999969</v>
      </c>
      <c r="E55" s="96">
        <f t="shared" si="21"/>
        <v>-30500.74207100441</v>
      </c>
      <c r="F55" s="96">
        <f t="shared" si="21"/>
        <v>46811.183571865178</v>
      </c>
      <c r="G55" s="96">
        <f t="shared" si="21"/>
        <v>58637.550499139179</v>
      </c>
    </row>
    <row r="56" spans="1:7" x14ac:dyDescent="0.2">
      <c r="A56" s="90" t="s">
        <v>959</v>
      </c>
      <c r="B56" s="91"/>
      <c r="C56" s="91"/>
      <c r="D56" s="91"/>
      <c r="E56" s="92"/>
      <c r="F56" s="92"/>
      <c r="G56" s="92"/>
    </row>
    <row r="57" spans="1:7" x14ac:dyDescent="0.2">
      <c r="A57" s="90" t="s">
        <v>960</v>
      </c>
      <c r="B57" s="95">
        <f>+B55</f>
        <v>69843.179999999935</v>
      </c>
      <c r="C57" s="95">
        <f t="shared" ref="C57:G57" si="22">+C55</f>
        <v>-5104.8120000000054</v>
      </c>
      <c r="D57" s="95">
        <f t="shared" si="22"/>
        <v>74947.991999999969</v>
      </c>
      <c r="E57" s="96">
        <f t="shared" si="22"/>
        <v>-30500.74207100441</v>
      </c>
      <c r="F57" s="96">
        <f t="shared" si="22"/>
        <v>46811.183571865178</v>
      </c>
      <c r="G57" s="96">
        <f t="shared" si="22"/>
        <v>58637.550499139179</v>
      </c>
    </row>
    <row r="58" spans="1:7" x14ac:dyDescent="0.2">
      <c r="A58" s="90"/>
      <c r="B58" s="91"/>
      <c r="C58" s="91"/>
      <c r="D58" s="91"/>
      <c r="E58" s="92"/>
      <c r="F58" s="92"/>
      <c r="G58" s="92"/>
    </row>
    <row r="59" spans="1:7" s="102" customFormat="1" x14ac:dyDescent="0.2">
      <c r="A59" s="98" t="s">
        <v>1006</v>
      </c>
      <c r="B59" s="99"/>
      <c r="C59" s="100">
        <f>+C54-C44-C42-C35-C29-C45-C30</f>
        <v>1435.4100000000035</v>
      </c>
      <c r="D59" s="100">
        <f t="shared" ref="D59:F59" si="23">+D54-D44-D42-D35-D29-D45-D30</f>
        <v>250129.49000000005</v>
      </c>
      <c r="E59" s="101">
        <f>+E54-E44-E42-E35-E29-E45-E30</f>
        <v>144062.32334321644</v>
      </c>
      <c r="F59" s="101">
        <f t="shared" si="23"/>
        <v>12582.138936271007</v>
      </c>
      <c r="G59" s="101">
        <f>+G54-G44-G42-G35-G29-G45-G30</f>
        <v>93485.027720512604</v>
      </c>
    </row>
  </sheetData>
  <mergeCells count="4">
    <mergeCell ref="A1:B1"/>
    <mergeCell ref="A2:B2"/>
    <mergeCell ref="A3:B3"/>
    <mergeCell ref="E4:G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workbookViewId="0">
      <selection activeCell="B19" sqref="B19"/>
    </sheetView>
  </sheetViews>
  <sheetFormatPr baseColWidth="10" defaultColWidth="8.83203125" defaultRowHeight="15" x14ac:dyDescent="0.2"/>
  <cols>
    <col min="1" max="1" width="12.6640625" bestFit="1" customWidth="1"/>
    <col min="2" max="2" width="8" bestFit="1" customWidth="1"/>
    <col min="3" max="4" width="10.6640625" bestFit="1" customWidth="1"/>
    <col min="5" max="5" width="11.6640625" bestFit="1" customWidth="1"/>
  </cols>
  <sheetData>
    <row r="1" spans="1:5" x14ac:dyDescent="0.2">
      <c r="A1" s="33"/>
      <c r="B1" s="33"/>
      <c r="C1" s="33" t="s">
        <v>1001</v>
      </c>
      <c r="D1" s="33" t="s">
        <v>961</v>
      </c>
      <c r="E1" s="33" t="s">
        <v>0</v>
      </c>
    </row>
    <row r="2" spans="1:5" x14ac:dyDescent="0.2">
      <c r="A2" s="33" t="s">
        <v>1002</v>
      </c>
      <c r="B2" s="33" t="s">
        <v>1003</v>
      </c>
      <c r="C2" s="78">
        <f>E2*0.75</f>
        <v>30000</v>
      </c>
      <c r="D2" s="78">
        <f>E2-C2</f>
        <v>10000</v>
      </c>
      <c r="E2" s="78">
        <v>40000</v>
      </c>
    </row>
    <row r="3" spans="1:5" x14ac:dyDescent="0.2">
      <c r="A3" s="79" t="s">
        <v>1004</v>
      </c>
      <c r="B3" s="33" t="s">
        <v>1005</v>
      </c>
      <c r="C3" s="78">
        <f>E3*0.5</f>
        <v>4767.4049999999997</v>
      </c>
      <c r="D3" s="78">
        <f>E3-C3</f>
        <v>4767.4049999999997</v>
      </c>
      <c r="E3" s="78">
        <v>9534.81</v>
      </c>
    </row>
    <row r="4" spans="1:5" x14ac:dyDescent="0.2">
      <c r="A4" s="33"/>
      <c r="B4" s="33"/>
      <c r="C4" s="80">
        <f>SUM(C2:C3)</f>
        <v>34767.404999999999</v>
      </c>
      <c r="D4" s="80">
        <f>SUM(D2:D3)</f>
        <v>14767.404999999999</v>
      </c>
      <c r="E4" s="80">
        <f>SUM(E2:E3)</f>
        <v>49534.81</v>
      </c>
    </row>
    <row r="5" spans="1:5" x14ac:dyDescent="0.2">
      <c r="A5" s="33"/>
      <c r="B5" s="33"/>
      <c r="C5" s="81">
        <f>C4/E4</f>
        <v>0.70187823472018973</v>
      </c>
      <c r="D5" s="81">
        <f>D4/E4</f>
        <v>0.29812176527981027</v>
      </c>
      <c r="E5" s="3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I57"/>
  <sheetViews>
    <sheetView tabSelected="1" zoomScale="80" zoomScaleNormal="80" workbookViewId="0">
      <pane xSplit="7" ySplit="2" topLeftCell="H3" activePane="bottomRight" state="frozenSplit"/>
      <selection pane="topRight" activeCell="H1" sqref="H1"/>
      <selection pane="bottomLeft" activeCell="A3" sqref="A3"/>
      <selection pane="bottomRight" activeCell="N28" sqref="N28"/>
    </sheetView>
  </sheetViews>
  <sheetFormatPr baseColWidth="10" defaultColWidth="9.1640625" defaultRowHeight="15" x14ac:dyDescent="0.2"/>
  <cols>
    <col min="1" max="6" width="3" style="71" customWidth="1"/>
    <col min="7" max="7" width="28.5" style="71" customWidth="1"/>
    <col min="8" max="8" width="23.33203125" style="71" customWidth="1"/>
    <col min="9" max="9" width="19" style="71" customWidth="1"/>
    <col min="10" max="10" width="3" style="62" customWidth="1"/>
    <col min="11" max="16384" width="9.1640625" style="62"/>
  </cols>
  <sheetData>
    <row r="1" spans="1:9" ht="16" thickBot="1" x14ac:dyDescent="0.25">
      <c r="A1" s="60"/>
      <c r="B1" s="60"/>
      <c r="C1" s="60"/>
      <c r="D1" s="60"/>
      <c r="E1" s="60"/>
      <c r="F1" s="60"/>
      <c r="G1" s="60"/>
      <c r="H1" s="60"/>
      <c r="I1" s="60"/>
    </row>
    <row r="2" spans="1:9" s="64" customFormat="1" ht="42" customHeight="1" thickTop="1" thickBot="1" x14ac:dyDescent="0.25">
      <c r="A2" s="61"/>
      <c r="B2" s="61"/>
      <c r="C2" s="61"/>
      <c r="D2" s="61"/>
      <c r="E2" s="61"/>
      <c r="F2" s="61"/>
      <c r="G2" s="61"/>
      <c r="H2" s="145" t="s">
        <v>2474</v>
      </c>
      <c r="I2" s="63" t="s">
        <v>2461</v>
      </c>
    </row>
    <row r="3" spans="1:9" ht="16" thickTop="1" x14ac:dyDescent="0.2">
      <c r="A3" s="60"/>
      <c r="B3" s="60" t="s">
        <v>966</v>
      </c>
      <c r="C3" s="60"/>
      <c r="D3" s="60"/>
      <c r="E3" s="60"/>
      <c r="F3" s="60"/>
      <c r="G3" s="60"/>
      <c r="H3" s="60"/>
      <c r="I3" s="60"/>
    </row>
    <row r="4" spans="1:9" x14ac:dyDescent="0.2">
      <c r="A4" s="60"/>
      <c r="B4" s="60"/>
      <c r="C4" s="60"/>
      <c r="D4" s="60" t="s">
        <v>909</v>
      </c>
      <c r="E4" s="60"/>
      <c r="F4" s="60"/>
      <c r="G4" s="60"/>
      <c r="H4" s="60"/>
      <c r="I4" s="60"/>
    </row>
    <row r="5" spans="1:9" x14ac:dyDescent="0.2">
      <c r="A5" s="60"/>
      <c r="B5" s="60"/>
      <c r="C5" s="60"/>
      <c r="D5" s="60"/>
      <c r="E5" s="60" t="s">
        <v>967</v>
      </c>
      <c r="F5" s="60"/>
      <c r="G5" s="60"/>
      <c r="H5" s="72">
        <v>25500</v>
      </c>
      <c r="I5" s="65">
        <v>50000</v>
      </c>
    </row>
    <row r="6" spans="1:9" x14ac:dyDescent="0.2">
      <c r="A6" s="60"/>
      <c r="B6" s="60"/>
      <c r="C6" s="60"/>
      <c r="D6" s="60"/>
      <c r="E6" s="60" t="s">
        <v>968</v>
      </c>
      <c r="F6" s="60"/>
      <c r="G6" s="60"/>
      <c r="H6" s="72">
        <v>70940</v>
      </c>
      <c r="I6" s="65">
        <v>50000</v>
      </c>
    </row>
    <row r="7" spans="1:9" x14ac:dyDescent="0.2">
      <c r="A7" s="60"/>
      <c r="B7" s="60"/>
      <c r="C7" s="60"/>
      <c r="D7" s="60"/>
      <c r="E7" s="60" t="s">
        <v>969</v>
      </c>
      <c r="F7" s="60"/>
      <c r="G7" s="60"/>
      <c r="H7" s="72">
        <v>22500</v>
      </c>
      <c r="I7" s="65">
        <v>55000</v>
      </c>
    </row>
    <row r="8" spans="1:9" x14ac:dyDescent="0.2">
      <c r="A8" s="60"/>
      <c r="B8" s="60"/>
      <c r="C8" s="60"/>
      <c r="D8" s="60"/>
      <c r="E8" s="60" t="s">
        <v>2468</v>
      </c>
      <c r="F8" s="60"/>
      <c r="G8" s="60"/>
      <c r="H8" s="72">
        <v>1500</v>
      </c>
      <c r="I8" s="65">
        <v>2000</v>
      </c>
    </row>
    <row r="9" spans="1:9" x14ac:dyDescent="0.2">
      <c r="A9" s="60"/>
      <c r="B9" s="60"/>
      <c r="C9" s="60"/>
      <c r="D9" s="60"/>
      <c r="E9" s="60" t="s">
        <v>970</v>
      </c>
      <c r="F9" s="60"/>
      <c r="G9" s="60"/>
      <c r="H9" s="72" t="s">
        <v>2463</v>
      </c>
      <c r="I9" s="66">
        <v>75000</v>
      </c>
    </row>
    <row r="10" spans="1:9" x14ac:dyDescent="0.2">
      <c r="A10" s="60"/>
      <c r="B10" s="60"/>
      <c r="C10" s="60"/>
      <c r="D10" s="60"/>
      <c r="E10" s="144" t="s">
        <v>2462</v>
      </c>
      <c r="F10" s="144"/>
      <c r="G10" s="144"/>
      <c r="H10" s="72">
        <v>13000</v>
      </c>
      <c r="I10" s="66" t="s">
        <v>2463</v>
      </c>
    </row>
    <row r="11" spans="1:9" x14ac:dyDescent="0.2">
      <c r="A11" s="60"/>
      <c r="B11" s="60"/>
      <c r="C11" s="60"/>
      <c r="D11" s="60"/>
      <c r="E11" s="144" t="s">
        <v>2464</v>
      </c>
      <c r="F11" s="144"/>
      <c r="G11" s="144"/>
      <c r="H11" s="72">
        <v>19650</v>
      </c>
      <c r="I11" s="66" t="s">
        <v>2463</v>
      </c>
    </row>
    <row r="12" spans="1:9" x14ac:dyDescent="0.2">
      <c r="A12" s="60"/>
      <c r="B12" s="60"/>
      <c r="C12" s="60"/>
      <c r="D12" s="60"/>
      <c r="E12" s="144" t="s">
        <v>2465</v>
      </c>
      <c r="F12" s="144"/>
      <c r="G12" s="144"/>
      <c r="H12" s="72">
        <v>13500</v>
      </c>
      <c r="I12" s="66" t="s">
        <v>2463</v>
      </c>
    </row>
    <row r="13" spans="1:9" x14ac:dyDescent="0.2">
      <c r="A13" s="60"/>
      <c r="B13" s="60"/>
      <c r="C13" s="60"/>
      <c r="D13" s="60"/>
      <c r="E13" s="144" t="s">
        <v>2466</v>
      </c>
      <c r="F13" s="144"/>
      <c r="G13" s="144"/>
      <c r="H13" s="72">
        <v>7000</v>
      </c>
      <c r="I13" s="66" t="s">
        <v>2463</v>
      </c>
    </row>
    <row r="14" spans="1:9" x14ac:dyDescent="0.2">
      <c r="A14" s="60"/>
      <c r="B14" s="60"/>
      <c r="C14" s="60"/>
      <c r="D14" s="60"/>
      <c r="E14" s="144" t="s">
        <v>2467</v>
      </c>
      <c r="F14" s="144"/>
      <c r="G14" s="144"/>
      <c r="H14" s="72"/>
      <c r="I14" s="66" t="s">
        <v>2463</v>
      </c>
    </row>
    <row r="15" spans="1:9" ht="16" thickBot="1" x14ac:dyDescent="0.25">
      <c r="A15" s="60"/>
      <c r="B15" s="60"/>
      <c r="C15" s="60"/>
      <c r="D15" s="60"/>
      <c r="E15" s="60" t="s">
        <v>971</v>
      </c>
      <c r="F15" s="60"/>
      <c r="G15" s="60"/>
      <c r="H15" s="73"/>
      <c r="I15" s="66">
        <v>0</v>
      </c>
    </row>
    <row r="16" spans="1:9" ht="16" thickBot="1" x14ac:dyDescent="0.25">
      <c r="A16" s="60"/>
      <c r="B16" s="60"/>
      <c r="C16" s="60"/>
      <c r="D16" s="60" t="s">
        <v>920</v>
      </c>
      <c r="E16" s="60"/>
      <c r="F16" s="60"/>
      <c r="G16" s="60"/>
      <c r="H16" s="74">
        <f>ROUND(SUM(H4:H15),5)</f>
        <v>173590</v>
      </c>
      <c r="I16" s="67">
        <f>ROUND(SUM(I4:I15),5)</f>
        <v>232000</v>
      </c>
    </row>
    <row r="17" spans="1:9" x14ac:dyDescent="0.2">
      <c r="A17" s="60"/>
      <c r="B17" s="60"/>
      <c r="C17" s="60" t="s">
        <v>921</v>
      </c>
      <c r="D17" s="60"/>
      <c r="E17" s="60"/>
      <c r="F17" s="60"/>
      <c r="G17" s="60"/>
      <c r="H17" s="72">
        <f>H16</f>
        <v>173590</v>
      </c>
      <c r="I17" s="65">
        <f>I16</f>
        <v>232000</v>
      </c>
    </row>
    <row r="18" spans="1:9" x14ac:dyDescent="0.2">
      <c r="A18" s="60"/>
      <c r="B18" s="60"/>
      <c r="C18" s="60"/>
      <c r="D18" s="60" t="s">
        <v>972</v>
      </c>
      <c r="E18" s="60"/>
      <c r="F18" s="60"/>
      <c r="G18" s="60"/>
      <c r="H18" s="60"/>
      <c r="I18" s="60"/>
    </row>
    <row r="19" spans="1:9" x14ac:dyDescent="0.2">
      <c r="A19" s="60"/>
      <c r="B19" s="60"/>
      <c r="C19" s="60"/>
      <c r="D19" s="60"/>
      <c r="E19" s="60" t="s">
        <v>973</v>
      </c>
      <c r="F19" s="60"/>
      <c r="G19" s="60"/>
      <c r="H19" s="60"/>
      <c r="I19" s="60"/>
    </row>
    <row r="20" spans="1:9" x14ac:dyDescent="0.2">
      <c r="A20" s="60"/>
      <c r="B20" s="60"/>
      <c r="C20" s="60"/>
      <c r="D20" s="60"/>
      <c r="E20" s="60"/>
      <c r="F20" s="60" t="s">
        <v>974</v>
      </c>
      <c r="G20" s="60"/>
      <c r="H20" s="72">
        <v>0</v>
      </c>
      <c r="I20" s="65">
        <v>6000</v>
      </c>
    </row>
    <row r="21" spans="1:9" x14ac:dyDescent="0.2">
      <c r="A21" s="60"/>
      <c r="B21" s="60"/>
      <c r="C21" s="60"/>
      <c r="D21" s="60"/>
      <c r="E21" s="60"/>
      <c r="F21" s="60" t="s">
        <v>975</v>
      </c>
      <c r="G21" s="60"/>
      <c r="H21" s="72">
        <v>2500</v>
      </c>
      <c r="I21" s="65">
        <v>3000</v>
      </c>
    </row>
    <row r="22" spans="1:9" x14ac:dyDescent="0.2">
      <c r="A22" s="60"/>
      <c r="B22" s="60"/>
      <c r="C22" s="60"/>
      <c r="D22" s="60"/>
      <c r="E22" s="60"/>
      <c r="F22" s="60" t="s">
        <v>976</v>
      </c>
      <c r="G22" s="60"/>
      <c r="H22" s="72">
        <v>0</v>
      </c>
      <c r="I22" s="65">
        <v>1800</v>
      </c>
    </row>
    <row r="23" spans="1:9" x14ac:dyDescent="0.2">
      <c r="A23" s="60"/>
      <c r="B23" s="60"/>
      <c r="C23" s="60"/>
      <c r="D23" s="60"/>
      <c r="E23" s="60"/>
      <c r="F23" s="60" t="s">
        <v>977</v>
      </c>
      <c r="G23" s="60"/>
      <c r="H23" s="72">
        <v>750</v>
      </c>
      <c r="I23" s="65">
        <v>500</v>
      </c>
    </row>
    <row r="24" spans="1:9" ht="16" thickBot="1" x14ac:dyDescent="0.25">
      <c r="A24" s="60"/>
      <c r="B24" s="60"/>
      <c r="C24" s="60"/>
      <c r="D24" s="60"/>
      <c r="E24" s="60"/>
      <c r="F24" s="60" t="s">
        <v>978</v>
      </c>
      <c r="G24" s="60"/>
      <c r="H24" s="75">
        <v>13750</v>
      </c>
      <c r="I24" s="68">
        <v>15000</v>
      </c>
    </row>
    <row r="25" spans="1:9" x14ac:dyDescent="0.2">
      <c r="A25" s="60"/>
      <c r="B25" s="60"/>
      <c r="C25" s="60"/>
      <c r="D25" s="60"/>
      <c r="E25" s="60" t="s">
        <v>979</v>
      </c>
      <c r="F25" s="60"/>
      <c r="G25" s="60"/>
      <c r="H25" s="72">
        <f>ROUND(SUM(H19:H23)+H24,5)</f>
        <v>17000</v>
      </c>
      <c r="I25" s="65">
        <f>ROUND(SUM(I19:I23)+I24,5)</f>
        <v>26300</v>
      </c>
    </row>
    <row r="26" spans="1:9" x14ac:dyDescent="0.2">
      <c r="A26" s="60"/>
      <c r="B26" s="60"/>
      <c r="C26" s="60"/>
      <c r="D26" s="60"/>
      <c r="E26" s="60"/>
      <c r="F26" s="60"/>
      <c r="G26" s="60"/>
      <c r="H26" s="60"/>
      <c r="I26" s="60"/>
    </row>
    <row r="27" spans="1:9" x14ac:dyDescent="0.2">
      <c r="A27" s="60"/>
      <c r="B27" s="60"/>
      <c r="C27" s="60"/>
      <c r="D27" s="60"/>
      <c r="E27" s="60" t="s">
        <v>980</v>
      </c>
      <c r="F27" s="60"/>
      <c r="G27" s="60"/>
      <c r="H27" s="72">
        <v>95000</v>
      </c>
      <c r="I27" s="65">
        <v>140000</v>
      </c>
    </row>
    <row r="28" spans="1:9" x14ac:dyDescent="0.2">
      <c r="A28" s="60"/>
      <c r="B28" s="60"/>
      <c r="C28" s="60"/>
      <c r="D28" s="60"/>
      <c r="E28" s="60"/>
      <c r="F28" s="60"/>
      <c r="G28" s="60"/>
      <c r="H28" s="60"/>
      <c r="I28" s="60"/>
    </row>
    <row r="29" spans="1:9" x14ac:dyDescent="0.2">
      <c r="A29" s="60"/>
      <c r="B29" s="60"/>
      <c r="C29" s="60"/>
      <c r="D29" s="60"/>
      <c r="E29" s="60" t="s">
        <v>981</v>
      </c>
      <c r="F29" s="60"/>
      <c r="G29" s="60"/>
      <c r="H29" s="60"/>
      <c r="I29" s="60"/>
    </row>
    <row r="30" spans="1:9" x14ac:dyDescent="0.2">
      <c r="A30" s="60"/>
      <c r="B30" s="60"/>
      <c r="C30" s="60"/>
      <c r="D30" s="60"/>
      <c r="E30" s="60"/>
      <c r="F30" s="60" t="s">
        <v>982</v>
      </c>
      <c r="G30" s="60"/>
      <c r="H30" s="72" t="s">
        <v>2463</v>
      </c>
      <c r="I30" s="65">
        <v>2500</v>
      </c>
    </row>
    <row r="31" spans="1:9" x14ac:dyDescent="0.2">
      <c r="A31" s="60"/>
      <c r="B31" s="60"/>
      <c r="C31" s="60"/>
      <c r="D31" s="60"/>
      <c r="E31" s="60"/>
      <c r="F31" s="60" t="s">
        <v>983</v>
      </c>
      <c r="G31" s="60"/>
      <c r="H31" s="72"/>
      <c r="I31" s="65">
        <v>1500</v>
      </c>
    </row>
    <row r="32" spans="1:9" x14ac:dyDescent="0.2">
      <c r="A32" s="60"/>
      <c r="B32" s="60"/>
      <c r="C32" s="60"/>
      <c r="D32" s="60"/>
      <c r="E32" s="60"/>
      <c r="F32" s="60" t="s">
        <v>984</v>
      </c>
      <c r="G32" s="60"/>
      <c r="H32" s="72" t="s">
        <v>2463</v>
      </c>
      <c r="I32" s="65">
        <v>500</v>
      </c>
    </row>
    <row r="33" spans="1:9" x14ac:dyDescent="0.2">
      <c r="A33" s="60"/>
      <c r="B33" s="60"/>
      <c r="C33" s="60"/>
      <c r="D33" s="60"/>
      <c r="E33" s="60"/>
      <c r="F33" s="60" t="s">
        <v>985</v>
      </c>
      <c r="G33" s="60"/>
      <c r="H33" s="72" t="s">
        <v>2463</v>
      </c>
      <c r="I33" s="65">
        <v>1500</v>
      </c>
    </row>
    <row r="34" spans="1:9" x14ac:dyDescent="0.2">
      <c r="A34" s="60"/>
      <c r="B34" s="60"/>
      <c r="C34" s="60"/>
      <c r="D34" s="60"/>
      <c r="E34" s="60"/>
      <c r="F34" s="60" t="s">
        <v>986</v>
      </c>
      <c r="G34" s="60"/>
      <c r="H34" s="72">
        <v>2500</v>
      </c>
      <c r="I34" s="65">
        <v>3000</v>
      </c>
    </row>
    <row r="35" spans="1:9" ht="16" thickBot="1" x14ac:dyDescent="0.25">
      <c r="A35" s="60"/>
      <c r="B35" s="60"/>
      <c r="C35" s="60"/>
      <c r="D35" s="60"/>
      <c r="E35" s="60"/>
      <c r="F35" s="60" t="s">
        <v>987</v>
      </c>
      <c r="G35" s="60"/>
      <c r="H35" s="75"/>
      <c r="I35" s="68">
        <v>500</v>
      </c>
    </row>
    <row r="36" spans="1:9" x14ac:dyDescent="0.2">
      <c r="A36" s="60"/>
      <c r="B36" s="60"/>
      <c r="C36" s="60"/>
      <c r="D36" s="60"/>
      <c r="E36" s="60" t="s">
        <v>988</v>
      </c>
      <c r="F36" s="60"/>
      <c r="G36" s="60"/>
      <c r="H36" s="72">
        <f>ROUND(SUM(H29:H35),5)</f>
        <v>2500</v>
      </c>
      <c r="I36" s="65">
        <f>ROUND(SUM(I29:I35),5)</f>
        <v>9500</v>
      </c>
    </row>
    <row r="37" spans="1:9" x14ac:dyDescent="0.2">
      <c r="A37" s="60"/>
      <c r="B37" s="60"/>
      <c r="C37" s="60"/>
      <c r="D37" s="60"/>
      <c r="E37" s="60"/>
      <c r="F37" s="60"/>
      <c r="G37" s="60"/>
      <c r="H37" s="60"/>
      <c r="I37" s="60"/>
    </row>
    <row r="38" spans="1:9" x14ac:dyDescent="0.2">
      <c r="A38" s="60"/>
      <c r="B38" s="60"/>
      <c r="C38" s="60"/>
      <c r="D38" s="60"/>
      <c r="E38" s="60" t="s">
        <v>989</v>
      </c>
      <c r="F38" s="60"/>
      <c r="G38" s="60"/>
      <c r="H38" s="60"/>
      <c r="I38" s="60"/>
    </row>
    <row r="39" spans="1:9" ht="16" thickBot="1" x14ac:dyDescent="0.25">
      <c r="A39" s="60"/>
      <c r="B39" s="60"/>
      <c r="C39" s="60"/>
      <c r="D39" s="60"/>
      <c r="E39" s="60"/>
      <c r="F39" s="60" t="s">
        <v>990</v>
      </c>
      <c r="G39" s="60"/>
      <c r="H39" s="75">
        <v>10000</v>
      </c>
      <c r="I39" s="68">
        <v>5000</v>
      </c>
    </row>
    <row r="40" spans="1:9" x14ac:dyDescent="0.2">
      <c r="A40" s="60"/>
      <c r="B40" s="60"/>
      <c r="C40" s="60"/>
      <c r="D40" s="60"/>
      <c r="E40" s="60" t="s">
        <v>991</v>
      </c>
      <c r="F40" s="60"/>
      <c r="G40" s="60"/>
      <c r="H40" s="72">
        <f>ROUND(SUM(H38:H39),5)</f>
        <v>10000</v>
      </c>
      <c r="I40" s="65">
        <f>I39</f>
        <v>5000</v>
      </c>
    </row>
    <row r="41" spans="1:9" x14ac:dyDescent="0.2">
      <c r="A41" s="60"/>
      <c r="B41" s="60"/>
      <c r="C41" s="60"/>
      <c r="D41" s="60"/>
      <c r="E41" s="60"/>
      <c r="F41" s="60"/>
      <c r="G41" s="60"/>
      <c r="H41" s="60"/>
      <c r="I41" s="60"/>
    </row>
    <row r="42" spans="1:9" x14ac:dyDescent="0.2">
      <c r="A42" s="60"/>
      <c r="B42" s="60"/>
      <c r="C42" s="60"/>
      <c r="D42" s="60"/>
      <c r="E42" s="60" t="s">
        <v>992</v>
      </c>
      <c r="F42" s="60"/>
      <c r="G42" s="60"/>
      <c r="H42" s="72">
        <v>8570</v>
      </c>
      <c r="I42" s="65">
        <v>10000</v>
      </c>
    </row>
    <row r="43" spans="1:9" x14ac:dyDescent="0.2">
      <c r="A43" s="60"/>
      <c r="B43" s="60"/>
      <c r="C43" s="60"/>
      <c r="D43" s="60"/>
      <c r="E43" s="60" t="s">
        <v>993</v>
      </c>
      <c r="F43" s="60"/>
      <c r="G43" s="60"/>
      <c r="H43" s="72">
        <v>17892</v>
      </c>
      <c r="I43" s="65">
        <v>15000</v>
      </c>
    </row>
    <row r="44" spans="1:9" x14ac:dyDescent="0.2">
      <c r="A44" s="60"/>
      <c r="B44" s="60"/>
      <c r="C44" s="60"/>
      <c r="D44" s="60"/>
      <c r="E44" s="60" t="s">
        <v>994</v>
      </c>
      <c r="F44" s="60"/>
      <c r="G44" s="60"/>
      <c r="H44" s="72">
        <v>3000</v>
      </c>
      <c r="I44" s="65">
        <v>7000</v>
      </c>
    </row>
    <row r="45" spans="1:9" x14ac:dyDescent="0.2">
      <c r="A45" s="60"/>
      <c r="B45" s="60"/>
      <c r="C45" s="60"/>
      <c r="D45" s="60"/>
      <c r="E45" s="60" t="s">
        <v>995</v>
      </c>
      <c r="F45" s="60"/>
      <c r="G45" s="60"/>
      <c r="H45" s="72">
        <v>2000</v>
      </c>
      <c r="I45" s="65">
        <v>3000</v>
      </c>
    </row>
    <row r="46" spans="1:9" x14ac:dyDescent="0.2">
      <c r="A46" s="60"/>
      <c r="B46" s="60"/>
      <c r="C46" s="60"/>
      <c r="D46" s="60"/>
      <c r="E46" s="60" t="s">
        <v>996</v>
      </c>
      <c r="F46" s="60"/>
      <c r="G46" s="60"/>
      <c r="H46" s="72">
        <v>44373</v>
      </c>
      <c r="I46" s="65">
        <v>0</v>
      </c>
    </row>
    <row r="47" spans="1:9" x14ac:dyDescent="0.2">
      <c r="A47" s="60"/>
      <c r="B47" s="60"/>
      <c r="C47" s="60"/>
      <c r="D47" s="60"/>
      <c r="E47" s="60" t="s">
        <v>997</v>
      </c>
      <c r="F47" s="60"/>
      <c r="G47" s="60"/>
      <c r="H47" s="73">
        <v>0</v>
      </c>
      <c r="I47" s="66">
        <v>0</v>
      </c>
    </row>
    <row r="48" spans="1:9" x14ac:dyDescent="0.2">
      <c r="A48" s="60"/>
      <c r="B48" s="60"/>
      <c r="C48" s="60"/>
      <c r="D48" s="60"/>
      <c r="E48" s="60" t="s">
        <v>998</v>
      </c>
      <c r="F48" s="60"/>
      <c r="G48" s="60"/>
      <c r="H48" s="73">
        <v>5000</v>
      </c>
      <c r="I48" s="66">
        <v>10000</v>
      </c>
    </row>
    <row r="49" spans="1:9" x14ac:dyDescent="0.2">
      <c r="A49" s="60"/>
      <c r="B49" s="60"/>
      <c r="C49" s="60"/>
      <c r="D49" s="60"/>
      <c r="E49" s="143" t="s">
        <v>2469</v>
      </c>
      <c r="F49" s="143"/>
      <c r="G49" s="143"/>
      <c r="H49" s="73">
        <v>13916</v>
      </c>
      <c r="I49" s="66"/>
    </row>
    <row r="50" spans="1:9" x14ac:dyDescent="0.2">
      <c r="A50" s="60"/>
      <c r="B50" s="60"/>
      <c r="C50" s="60"/>
      <c r="D50" s="60"/>
      <c r="E50" s="143" t="s">
        <v>2470</v>
      </c>
      <c r="F50" s="143"/>
      <c r="G50" s="143"/>
      <c r="H50" s="73">
        <v>9500</v>
      </c>
      <c r="I50" s="66"/>
    </row>
    <row r="51" spans="1:9" x14ac:dyDescent="0.2">
      <c r="A51" s="60"/>
      <c r="B51" s="60"/>
      <c r="C51" s="60"/>
      <c r="D51" s="60"/>
      <c r="E51" s="143" t="s">
        <v>2471</v>
      </c>
      <c r="F51" s="143"/>
      <c r="G51" s="143"/>
      <c r="H51" s="73">
        <v>12484</v>
      </c>
      <c r="I51" s="66"/>
    </row>
    <row r="52" spans="1:9" x14ac:dyDescent="0.2">
      <c r="A52" s="60"/>
      <c r="B52" s="60"/>
      <c r="C52" s="60"/>
      <c r="D52" s="60"/>
      <c r="E52" s="143" t="s">
        <v>2472</v>
      </c>
      <c r="F52" s="143"/>
      <c r="G52" s="143"/>
      <c r="H52" s="73">
        <v>6365</v>
      </c>
      <c r="I52" s="66"/>
    </row>
    <row r="53" spans="1:9" ht="16" thickBot="1" x14ac:dyDescent="0.25">
      <c r="A53" s="60"/>
      <c r="B53" s="60"/>
      <c r="C53" s="60"/>
      <c r="D53" s="60"/>
      <c r="E53" s="143" t="s">
        <v>2473</v>
      </c>
      <c r="F53" s="143"/>
      <c r="G53" s="143"/>
      <c r="H53" s="73"/>
      <c r="I53" s="66"/>
    </row>
    <row r="54" spans="1:9" ht="16" thickBot="1" x14ac:dyDescent="0.25">
      <c r="A54" s="60"/>
      <c r="B54" s="60"/>
      <c r="C54" s="60"/>
      <c r="D54" s="60" t="s">
        <v>999</v>
      </c>
      <c r="E54" s="60"/>
      <c r="F54" s="60"/>
      <c r="G54" s="60"/>
      <c r="H54" s="76">
        <f>ROUND(H18+SUM(H25:H27)+H36+SUM(H40:H53),5)</f>
        <v>247600</v>
      </c>
      <c r="I54" s="69">
        <f>ROUND(I18+SUM(I25:I27)+I36+SUM(I40:I48),5)</f>
        <v>225800</v>
      </c>
    </row>
    <row r="55" spans="1:9" ht="30" customHeight="1" thickBot="1" x14ac:dyDescent="0.25">
      <c r="A55" s="60"/>
      <c r="B55" s="60" t="s">
        <v>1000</v>
      </c>
      <c r="C55" s="60"/>
      <c r="D55" s="60"/>
      <c r="E55" s="60"/>
      <c r="F55" s="60"/>
      <c r="G55" s="60"/>
      <c r="H55" s="76">
        <f>ROUND(H3+H17-H54,5)</f>
        <v>-74010</v>
      </c>
      <c r="I55" s="69">
        <f>ROUND(I3+I17-I54,5)</f>
        <v>6200</v>
      </c>
    </row>
    <row r="56" spans="1:9" ht="33.75" customHeight="1" thickBot="1" x14ac:dyDescent="0.25">
      <c r="A56" s="60" t="s">
        <v>960</v>
      </c>
      <c r="B56" s="60"/>
      <c r="C56" s="60"/>
      <c r="D56" s="60"/>
      <c r="E56" s="60"/>
      <c r="F56" s="60"/>
      <c r="G56" s="60"/>
      <c r="H56" s="77">
        <f>H55</f>
        <v>-74010</v>
      </c>
      <c r="I56" s="70">
        <f>I55</f>
        <v>6200</v>
      </c>
    </row>
    <row r="57" spans="1:9" ht="16" thickTop="1" x14ac:dyDescent="0.2"/>
  </sheetData>
  <pageMargins left="0.7" right="0.7" top="0.75" bottom="0.75" header="0.25" footer="0.3"/>
  <pageSetup paperSize="5" orientation="landscape" horizontalDpi="1200" verticalDpi="1200" r:id="rId1"/>
  <headerFooter>
    <oddHeader>&amp;C&amp;"Arial,Bold"&amp;12 ICSB - International Council for Small Business
&amp;14 PROPOSED BUDGET FY 2017-18</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777"/>
  <sheetViews>
    <sheetView workbookViewId="0">
      <selection activeCell="A14" sqref="A14"/>
    </sheetView>
  </sheetViews>
  <sheetFormatPr baseColWidth="10" defaultColWidth="9.1640625" defaultRowHeight="15" x14ac:dyDescent="0.2"/>
  <cols>
    <col min="1" max="1" width="51.6640625" style="59" customWidth="1"/>
    <col min="2" max="2" width="9.33203125" style="59" customWidth="1"/>
    <col min="3" max="3" width="12" style="59" customWidth="1"/>
    <col min="4" max="4" width="15.33203125" style="59" customWidth="1"/>
    <col min="5" max="5" width="40.33203125" style="59" customWidth="1"/>
    <col min="6" max="6" width="8.6640625" style="59" customWidth="1"/>
    <col min="7" max="7" width="86.83203125" style="59" customWidth="1"/>
    <col min="8" max="8" width="30.1640625" style="59" customWidth="1"/>
    <col min="9" max="9" width="11.1640625" style="59" customWidth="1"/>
    <col min="10" max="10" width="8.6640625" style="59" customWidth="1"/>
    <col min="11" max="16384" width="9.1640625" style="59"/>
  </cols>
  <sheetData>
    <row r="1" spans="1:10" ht="18" x14ac:dyDescent="0.2">
      <c r="A1" s="154" t="s">
        <v>41</v>
      </c>
      <c r="B1" s="147"/>
      <c r="C1" s="147"/>
      <c r="D1" s="147"/>
      <c r="E1" s="147"/>
      <c r="F1" s="147"/>
      <c r="G1" s="147"/>
      <c r="H1" s="147"/>
      <c r="I1" s="147"/>
      <c r="J1" s="147"/>
    </row>
    <row r="2" spans="1:10" ht="18" x14ac:dyDescent="0.2">
      <c r="A2" s="154" t="s">
        <v>1008</v>
      </c>
      <c r="B2" s="147"/>
      <c r="C2" s="147"/>
      <c r="D2" s="147"/>
      <c r="E2" s="147"/>
      <c r="F2" s="147"/>
      <c r="G2" s="147"/>
      <c r="H2" s="147"/>
      <c r="I2" s="147"/>
      <c r="J2" s="147"/>
    </row>
    <row r="3" spans="1:10" x14ac:dyDescent="0.2">
      <c r="A3" s="155" t="s">
        <v>254</v>
      </c>
      <c r="B3" s="147"/>
      <c r="C3" s="147"/>
      <c r="D3" s="147"/>
      <c r="E3" s="147"/>
      <c r="F3" s="147"/>
      <c r="G3" s="147"/>
      <c r="H3" s="147"/>
      <c r="I3" s="147"/>
      <c r="J3" s="147"/>
    </row>
    <row r="5" spans="1:10" ht="25" x14ac:dyDescent="0.2">
      <c r="B5" s="34" t="s">
        <v>78</v>
      </c>
      <c r="C5" s="34" t="s">
        <v>79</v>
      </c>
      <c r="D5" s="34" t="s">
        <v>80</v>
      </c>
      <c r="E5" s="34" t="s">
        <v>131</v>
      </c>
      <c r="F5" s="34" t="s">
        <v>1009</v>
      </c>
      <c r="G5" s="34" t="s">
        <v>82</v>
      </c>
      <c r="H5" s="34" t="s">
        <v>133</v>
      </c>
      <c r="I5" s="34" t="s">
        <v>83</v>
      </c>
      <c r="J5" s="34" t="s">
        <v>134</v>
      </c>
    </row>
    <row r="6" spans="1:10" x14ac:dyDescent="0.2">
      <c r="A6" s="104" t="s">
        <v>1010</v>
      </c>
    </row>
    <row r="7" spans="1:10" x14ac:dyDescent="0.2">
      <c r="A7" s="104" t="s">
        <v>1011</v>
      </c>
    </row>
    <row r="8" spans="1:10" x14ac:dyDescent="0.2">
      <c r="A8" s="104" t="s">
        <v>1012</v>
      </c>
    </row>
    <row r="9" spans="1:10" x14ac:dyDescent="0.2">
      <c r="B9" s="35" t="s">
        <v>1013</v>
      </c>
      <c r="C9" s="35" t="s">
        <v>143</v>
      </c>
      <c r="D9" s="35">
        <v>1321</v>
      </c>
      <c r="E9" s="35" t="s">
        <v>162</v>
      </c>
      <c r="F9" s="35"/>
      <c r="G9" s="35" t="s">
        <v>1014</v>
      </c>
      <c r="H9" s="35" t="s">
        <v>146</v>
      </c>
      <c r="I9" s="36">
        <v>968.75</v>
      </c>
      <c r="J9" s="36">
        <v>968.75</v>
      </c>
    </row>
    <row r="10" spans="1:10" ht="111" x14ac:dyDescent="0.2">
      <c r="B10" s="35" t="s">
        <v>1013</v>
      </c>
      <c r="C10" s="35" t="s">
        <v>143</v>
      </c>
      <c r="D10" s="35">
        <v>885</v>
      </c>
      <c r="E10" s="35" t="s">
        <v>1015</v>
      </c>
      <c r="F10" s="35" t="s">
        <v>1016</v>
      </c>
      <c r="G10" s="35" t="s">
        <v>1017</v>
      </c>
      <c r="H10" s="35" t="s">
        <v>146</v>
      </c>
      <c r="I10" s="36">
        <v>975</v>
      </c>
      <c r="J10" s="36">
        <v>1943.75</v>
      </c>
    </row>
    <row r="11" spans="1:10" x14ac:dyDescent="0.2">
      <c r="B11" s="35" t="s">
        <v>1018</v>
      </c>
      <c r="C11" s="35" t="s">
        <v>143</v>
      </c>
      <c r="D11" s="35">
        <v>894</v>
      </c>
      <c r="E11" s="35" t="s">
        <v>67</v>
      </c>
      <c r="F11" s="35" t="s">
        <v>1016</v>
      </c>
      <c r="G11" s="35" t="s">
        <v>1019</v>
      </c>
      <c r="H11" s="35" t="s">
        <v>146</v>
      </c>
      <c r="I11" s="36">
        <v>975</v>
      </c>
      <c r="J11" s="36">
        <v>2918.75</v>
      </c>
    </row>
    <row r="12" spans="1:10" x14ac:dyDescent="0.2">
      <c r="B12" s="35" t="s">
        <v>1018</v>
      </c>
      <c r="C12" s="35" t="s">
        <v>143</v>
      </c>
      <c r="D12" s="35">
        <v>907</v>
      </c>
      <c r="E12" s="35" t="s">
        <v>64</v>
      </c>
      <c r="F12" s="35" t="s">
        <v>1016</v>
      </c>
      <c r="G12" s="35" t="s">
        <v>1020</v>
      </c>
      <c r="H12" s="35" t="s">
        <v>146</v>
      </c>
      <c r="I12" s="36">
        <v>975</v>
      </c>
      <c r="J12" s="36">
        <v>3893.75</v>
      </c>
    </row>
    <row r="13" spans="1:10" x14ac:dyDescent="0.2">
      <c r="B13" s="35" t="s">
        <v>1018</v>
      </c>
      <c r="C13" s="35" t="s">
        <v>143</v>
      </c>
      <c r="D13" s="35">
        <v>908</v>
      </c>
      <c r="E13" s="35" t="s">
        <v>60</v>
      </c>
      <c r="F13" s="35" t="s">
        <v>1016</v>
      </c>
      <c r="G13" s="35" t="s">
        <v>1020</v>
      </c>
      <c r="H13" s="35" t="s">
        <v>146</v>
      </c>
      <c r="I13" s="36">
        <v>975</v>
      </c>
      <c r="J13" s="36">
        <v>4868.75</v>
      </c>
    </row>
    <row r="14" spans="1:10" x14ac:dyDescent="0.2">
      <c r="B14" s="35" t="s">
        <v>1018</v>
      </c>
      <c r="C14" s="35" t="s">
        <v>143</v>
      </c>
      <c r="D14" s="35">
        <v>906</v>
      </c>
      <c r="E14" s="35" t="s">
        <v>61</v>
      </c>
      <c r="F14" s="35" t="s">
        <v>1016</v>
      </c>
      <c r="G14" s="35" t="s">
        <v>1020</v>
      </c>
      <c r="H14" s="35" t="s">
        <v>146</v>
      </c>
      <c r="I14" s="36">
        <v>1300</v>
      </c>
      <c r="J14" s="36">
        <v>6168.75</v>
      </c>
    </row>
    <row r="15" spans="1:10" x14ac:dyDescent="0.2">
      <c r="B15" s="35" t="s">
        <v>1018</v>
      </c>
      <c r="C15" s="35" t="s">
        <v>143</v>
      </c>
      <c r="D15" s="35">
        <v>903</v>
      </c>
      <c r="E15" s="35" t="s">
        <v>65</v>
      </c>
      <c r="F15" s="35" t="s">
        <v>1016</v>
      </c>
      <c r="G15" s="35" t="s">
        <v>1021</v>
      </c>
      <c r="H15" s="35" t="s">
        <v>146</v>
      </c>
      <c r="I15" s="36">
        <v>1430</v>
      </c>
      <c r="J15" s="36">
        <v>7598.75</v>
      </c>
    </row>
    <row r="16" spans="1:10" x14ac:dyDescent="0.2">
      <c r="B16" s="35" t="s">
        <v>1018</v>
      </c>
      <c r="C16" s="35" t="s">
        <v>143</v>
      </c>
      <c r="D16" s="35">
        <v>909</v>
      </c>
      <c r="E16" s="35" t="s">
        <v>156</v>
      </c>
      <c r="F16" s="35" t="s">
        <v>1016</v>
      </c>
      <c r="G16" s="35" t="s">
        <v>1022</v>
      </c>
      <c r="H16" s="35" t="s">
        <v>146</v>
      </c>
      <c r="I16" s="36">
        <v>2050</v>
      </c>
      <c r="J16" s="36">
        <v>9648.75</v>
      </c>
    </row>
    <row r="17" spans="2:10" x14ac:dyDescent="0.2">
      <c r="B17" s="35" t="s">
        <v>1023</v>
      </c>
      <c r="C17" s="35" t="s">
        <v>143</v>
      </c>
      <c r="D17" s="35">
        <v>1291</v>
      </c>
      <c r="E17" s="35" t="s">
        <v>58</v>
      </c>
      <c r="F17" s="35" t="s">
        <v>1016</v>
      </c>
      <c r="G17" s="35" t="s">
        <v>1024</v>
      </c>
      <c r="H17" s="35" t="s">
        <v>146</v>
      </c>
      <c r="I17" s="36">
        <v>2706.25</v>
      </c>
      <c r="J17" s="36">
        <v>12355</v>
      </c>
    </row>
    <row r="18" spans="2:10" x14ac:dyDescent="0.2">
      <c r="B18" s="35" t="s">
        <v>1023</v>
      </c>
      <c r="C18" s="35" t="s">
        <v>143</v>
      </c>
      <c r="D18" s="35">
        <v>1293</v>
      </c>
      <c r="E18" s="35" t="s">
        <v>150</v>
      </c>
      <c r="F18" s="35" t="s">
        <v>1016</v>
      </c>
      <c r="G18" s="35" t="s">
        <v>1025</v>
      </c>
      <c r="H18" s="35" t="s">
        <v>146</v>
      </c>
      <c r="I18" s="36">
        <v>4162.5</v>
      </c>
      <c r="J18" s="36">
        <v>16517.5</v>
      </c>
    </row>
    <row r="19" spans="2:10" x14ac:dyDescent="0.2">
      <c r="B19" s="35" t="s">
        <v>1023</v>
      </c>
      <c r="C19" s="35" t="s">
        <v>143</v>
      </c>
      <c r="D19" s="35">
        <v>1323</v>
      </c>
      <c r="E19" s="35" t="s">
        <v>63</v>
      </c>
      <c r="F19" s="35"/>
      <c r="G19" s="35" t="s">
        <v>1014</v>
      </c>
      <c r="H19" s="35" t="s">
        <v>146</v>
      </c>
      <c r="I19" s="36">
        <v>325</v>
      </c>
      <c r="J19" s="36">
        <v>16842.5</v>
      </c>
    </row>
    <row r="20" spans="2:10" x14ac:dyDescent="0.2">
      <c r="B20" s="35" t="s">
        <v>641</v>
      </c>
      <c r="C20" s="35" t="s">
        <v>143</v>
      </c>
      <c r="D20" s="35">
        <v>1322</v>
      </c>
      <c r="E20" s="35" t="s">
        <v>162</v>
      </c>
      <c r="F20" s="35"/>
      <c r="G20" s="35" t="s">
        <v>1026</v>
      </c>
      <c r="H20" s="35" t="s">
        <v>146</v>
      </c>
      <c r="I20" s="36">
        <v>968.75</v>
      </c>
      <c r="J20" s="36">
        <v>17811.25</v>
      </c>
    </row>
    <row r="21" spans="2:10" x14ac:dyDescent="0.2">
      <c r="B21" s="35" t="s">
        <v>641</v>
      </c>
      <c r="C21" s="35" t="s">
        <v>143</v>
      </c>
      <c r="D21" s="35">
        <v>1322</v>
      </c>
      <c r="E21" s="35" t="s">
        <v>162</v>
      </c>
      <c r="F21" s="35"/>
      <c r="G21" s="35" t="s">
        <v>1027</v>
      </c>
      <c r="H21" s="35" t="s">
        <v>146</v>
      </c>
      <c r="I21" s="36">
        <v>-850</v>
      </c>
      <c r="J21" s="36">
        <v>16961.25</v>
      </c>
    </row>
    <row r="22" spans="2:10" x14ac:dyDescent="0.2">
      <c r="B22" s="35" t="s">
        <v>1028</v>
      </c>
      <c r="C22" s="35" t="s">
        <v>143</v>
      </c>
      <c r="D22" s="35">
        <v>1324</v>
      </c>
      <c r="E22" s="35" t="s">
        <v>63</v>
      </c>
      <c r="F22" s="35"/>
      <c r="G22" s="35" t="s">
        <v>1026</v>
      </c>
      <c r="H22" s="35" t="s">
        <v>146</v>
      </c>
      <c r="I22" s="36">
        <v>325</v>
      </c>
      <c r="J22" s="36">
        <v>17286.25</v>
      </c>
    </row>
    <row r="23" spans="2:10" x14ac:dyDescent="0.2">
      <c r="B23" s="35" t="s">
        <v>1028</v>
      </c>
      <c r="C23" s="35" t="s">
        <v>143</v>
      </c>
      <c r="D23" s="35">
        <v>1294</v>
      </c>
      <c r="E23" s="35" t="s">
        <v>150</v>
      </c>
      <c r="F23" s="35" t="s">
        <v>1016</v>
      </c>
      <c r="G23" s="35" t="s">
        <v>1029</v>
      </c>
      <c r="H23" s="35" t="s">
        <v>146</v>
      </c>
      <c r="I23" s="36">
        <v>4162.5</v>
      </c>
      <c r="J23" s="36">
        <v>21448.75</v>
      </c>
    </row>
    <row r="24" spans="2:10" x14ac:dyDescent="0.2">
      <c r="B24" s="35" t="s">
        <v>1028</v>
      </c>
      <c r="C24" s="35" t="s">
        <v>143</v>
      </c>
      <c r="D24" s="35">
        <v>1292</v>
      </c>
      <c r="E24" s="35" t="s">
        <v>58</v>
      </c>
      <c r="F24" s="35" t="s">
        <v>1016</v>
      </c>
      <c r="G24" s="35" t="s">
        <v>1030</v>
      </c>
      <c r="H24" s="35" t="s">
        <v>146</v>
      </c>
      <c r="I24" s="36">
        <v>-1200</v>
      </c>
      <c r="J24" s="36">
        <v>20248.75</v>
      </c>
    </row>
    <row r="25" spans="2:10" x14ac:dyDescent="0.2">
      <c r="B25" s="35" t="s">
        <v>1028</v>
      </c>
      <c r="C25" s="35" t="s">
        <v>143</v>
      </c>
      <c r="D25" s="35">
        <v>1292</v>
      </c>
      <c r="E25" s="35" t="s">
        <v>58</v>
      </c>
      <c r="F25" s="35" t="s">
        <v>1016</v>
      </c>
      <c r="G25" s="35" t="s">
        <v>1031</v>
      </c>
      <c r="H25" s="35" t="s">
        <v>146</v>
      </c>
      <c r="I25" s="36">
        <v>2706.25</v>
      </c>
      <c r="J25" s="36">
        <v>22955</v>
      </c>
    </row>
    <row r="26" spans="2:10" x14ac:dyDescent="0.2">
      <c r="B26" s="35" t="s">
        <v>776</v>
      </c>
      <c r="C26" s="35" t="s">
        <v>143</v>
      </c>
      <c r="D26" s="35">
        <v>1331</v>
      </c>
      <c r="E26" s="35" t="s">
        <v>162</v>
      </c>
      <c r="F26" s="35"/>
      <c r="G26" s="35" t="s">
        <v>1032</v>
      </c>
      <c r="H26" s="35" t="s">
        <v>146</v>
      </c>
      <c r="I26" s="36">
        <v>968.75</v>
      </c>
      <c r="J26" s="36">
        <v>23923.75</v>
      </c>
    </row>
    <row r="27" spans="2:10" x14ac:dyDescent="0.2">
      <c r="B27" s="35" t="s">
        <v>776</v>
      </c>
      <c r="C27" s="35" t="s">
        <v>143</v>
      </c>
      <c r="D27" s="35">
        <v>1330</v>
      </c>
      <c r="E27" s="35" t="s">
        <v>150</v>
      </c>
      <c r="F27" s="35"/>
      <c r="G27" s="35" t="s">
        <v>1033</v>
      </c>
      <c r="H27" s="35" t="s">
        <v>146</v>
      </c>
      <c r="I27" s="36">
        <v>4162.5</v>
      </c>
      <c r="J27" s="36">
        <v>28086.25</v>
      </c>
    </row>
    <row r="28" spans="2:10" x14ac:dyDescent="0.2">
      <c r="B28" s="35" t="s">
        <v>791</v>
      </c>
      <c r="C28" s="35" t="s">
        <v>143</v>
      </c>
      <c r="D28" s="35">
        <v>1341</v>
      </c>
      <c r="E28" s="35" t="s">
        <v>58</v>
      </c>
      <c r="F28" s="35"/>
      <c r="G28" s="35" t="s">
        <v>1033</v>
      </c>
      <c r="H28" s="35" t="s">
        <v>146</v>
      </c>
      <c r="I28" s="36">
        <v>2581.25</v>
      </c>
      <c r="J28" s="36">
        <v>30667.5</v>
      </c>
    </row>
    <row r="29" spans="2:10" ht="23" x14ac:dyDescent="0.2">
      <c r="B29" s="35" t="s">
        <v>791</v>
      </c>
      <c r="C29" s="35" t="s">
        <v>143</v>
      </c>
      <c r="D29" s="35">
        <v>1341</v>
      </c>
      <c r="E29" s="35" t="s">
        <v>58</v>
      </c>
      <c r="F29" s="35"/>
      <c r="G29" s="35" t="s">
        <v>1034</v>
      </c>
      <c r="H29" s="35" t="s">
        <v>146</v>
      </c>
      <c r="I29" s="36">
        <v>-1285</v>
      </c>
      <c r="J29" s="36">
        <v>29382.5</v>
      </c>
    </row>
    <row r="30" spans="2:10" x14ac:dyDescent="0.2">
      <c r="B30" s="35" t="s">
        <v>791</v>
      </c>
      <c r="C30" s="35" t="s">
        <v>143</v>
      </c>
      <c r="D30" s="35">
        <v>1332</v>
      </c>
      <c r="E30" s="35" t="s">
        <v>1015</v>
      </c>
      <c r="F30" s="35"/>
      <c r="G30" s="35" t="s">
        <v>1035</v>
      </c>
      <c r="H30" s="35" t="s">
        <v>146</v>
      </c>
      <c r="I30" s="36">
        <v>225</v>
      </c>
      <c r="J30" s="36">
        <v>29607.5</v>
      </c>
    </row>
    <row r="31" spans="2:10" x14ac:dyDescent="0.2">
      <c r="B31" s="35" t="s">
        <v>1036</v>
      </c>
      <c r="C31" s="35" t="s">
        <v>143</v>
      </c>
      <c r="D31" s="35">
        <v>1413</v>
      </c>
      <c r="E31" s="35" t="s">
        <v>68</v>
      </c>
      <c r="F31" s="35"/>
      <c r="G31" s="35" t="s">
        <v>1037</v>
      </c>
      <c r="H31" s="35" t="s">
        <v>146</v>
      </c>
      <c r="I31" s="36">
        <v>325</v>
      </c>
      <c r="J31" s="36">
        <v>29932.5</v>
      </c>
    </row>
    <row r="32" spans="2:10" x14ac:dyDescent="0.2">
      <c r="B32" s="35" t="s">
        <v>1036</v>
      </c>
      <c r="C32" s="35" t="s">
        <v>143</v>
      </c>
      <c r="D32" s="35">
        <v>1412</v>
      </c>
      <c r="E32" s="35" t="s">
        <v>54</v>
      </c>
      <c r="F32" s="35"/>
      <c r="G32" s="35" t="s">
        <v>1038</v>
      </c>
      <c r="H32" s="35" t="s">
        <v>146</v>
      </c>
      <c r="I32" s="36">
        <v>450</v>
      </c>
      <c r="J32" s="36">
        <v>30382.5</v>
      </c>
    </row>
    <row r="33" spans="1:10" x14ac:dyDescent="0.2">
      <c r="B33" s="35" t="s">
        <v>1036</v>
      </c>
      <c r="C33" s="35" t="s">
        <v>143</v>
      </c>
      <c r="D33" s="35">
        <v>1412</v>
      </c>
      <c r="E33" s="35" t="s">
        <v>54</v>
      </c>
      <c r="F33" s="35"/>
      <c r="G33" s="35" t="s">
        <v>1039</v>
      </c>
      <c r="H33" s="35" t="s">
        <v>146</v>
      </c>
      <c r="I33" s="36">
        <v>450</v>
      </c>
      <c r="J33" s="36">
        <v>30832.5</v>
      </c>
    </row>
    <row r="34" spans="1:10" x14ac:dyDescent="0.2">
      <c r="B34" s="35" t="s">
        <v>1036</v>
      </c>
      <c r="C34" s="35" t="s">
        <v>143</v>
      </c>
      <c r="D34" s="35">
        <v>1412</v>
      </c>
      <c r="E34" s="35" t="s">
        <v>54</v>
      </c>
      <c r="F34" s="35"/>
      <c r="G34" s="35" t="s">
        <v>1026</v>
      </c>
      <c r="H34" s="35" t="s">
        <v>146</v>
      </c>
      <c r="I34" s="36">
        <v>450</v>
      </c>
      <c r="J34" s="36">
        <v>31282.5</v>
      </c>
    </row>
    <row r="35" spans="1:10" x14ac:dyDescent="0.2">
      <c r="B35" s="35" t="s">
        <v>1036</v>
      </c>
      <c r="C35" s="35" t="s">
        <v>143</v>
      </c>
      <c r="D35" s="35">
        <v>1412</v>
      </c>
      <c r="E35" s="35" t="s">
        <v>54</v>
      </c>
      <c r="F35" s="35"/>
      <c r="G35" s="35" t="s">
        <v>1014</v>
      </c>
      <c r="H35" s="35" t="s">
        <v>146</v>
      </c>
      <c r="I35" s="36">
        <v>450</v>
      </c>
      <c r="J35" s="36">
        <v>31732.5</v>
      </c>
    </row>
    <row r="36" spans="1:10" x14ac:dyDescent="0.2">
      <c r="B36" s="35" t="s">
        <v>1036</v>
      </c>
      <c r="C36" s="35" t="s">
        <v>143</v>
      </c>
      <c r="D36" s="35">
        <v>1414</v>
      </c>
      <c r="E36" s="35" t="s">
        <v>55</v>
      </c>
      <c r="F36" s="35"/>
      <c r="G36" s="35" t="s">
        <v>1040</v>
      </c>
      <c r="H36" s="35" t="s">
        <v>146</v>
      </c>
      <c r="I36" s="36">
        <v>656.25</v>
      </c>
      <c r="J36" s="36">
        <v>32388.75</v>
      </c>
    </row>
    <row r="37" spans="1:10" x14ac:dyDescent="0.2">
      <c r="B37" s="35" t="s">
        <v>1036</v>
      </c>
      <c r="C37" s="35" t="s">
        <v>143</v>
      </c>
      <c r="D37" s="35">
        <v>1414</v>
      </c>
      <c r="E37" s="35" t="s">
        <v>55</v>
      </c>
      <c r="F37" s="35"/>
      <c r="G37" s="35" t="s">
        <v>1039</v>
      </c>
      <c r="H37" s="35" t="s">
        <v>146</v>
      </c>
      <c r="I37" s="36">
        <v>656.25</v>
      </c>
      <c r="J37" s="36">
        <v>33045</v>
      </c>
    </row>
    <row r="38" spans="1:10" x14ac:dyDescent="0.2">
      <c r="B38" s="35" t="s">
        <v>1036</v>
      </c>
      <c r="C38" s="35" t="s">
        <v>143</v>
      </c>
      <c r="D38" s="35">
        <v>1414</v>
      </c>
      <c r="E38" s="35" t="s">
        <v>55</v>
      </c>
      <c r="F38" s="35"/>
      <c r="G38" s="35" t="s">
        <v>1041</v>
      </c>
      <c r="H38" s="35" t="s">
        <v>146</v>
      </c>
      <c r="I38" s="36">
        <v>656.25</v>
      </c>
      <c r="J38" s="36">
        <v>33701.25</v>
      </c>
    </row>
    <row r="39" spans="1:10" x14ac:dyDescent="0.2">
      <c r="B39" s="35" t="s">
        <v>1036</v>
      </c>
      <c r="C39" s="35" t="s">
        <v>143</v>
      </c>
      <c r="D39" s="35">
        <v>1414</v>
      </c>
      <c r="E39" s="35" t="s">
        <v>55</v>
      </c>
      <c r="F39" s="35"/>
      <c r="G39" s="35" t="s">
        <v>1014</v>
      </c>
      <c r="H39" s="35" t="s">
        <v>146</v>
      </c>
      <c r="I39" s="36">
        <v>656.25</v>
      </c>
      <c r="J39" s="36">
        <v>34357.5</v>
      </c>
    </row>
    <row r="40" spans="1:10" x14ac:dyDescent="0.2">
      <c r="B40" s="35" t="s">
        <v>1036</v>
      </c>
      <c r="C40" s="35" t="s">
        <v>143</v>
      </c>
      <c r="D40" s="35">
        <v>1415</v>
      </c>
      <c r="E40" s="35" t="s">
        <v>160</v>
      </c>
      <c r="F40" s="35"/>
      <c r="G40" s="35" t="s">
        <v>1042</v>
      </c>
      <c r="H40" s="35" t="s">
        <v>146</v>
      </c>
      <c r="I40" s="36">
        <v>2350</v>
      </c>
      <c r="J40" s="36">
        <v>36707.5</v>
      </c>
    </row>
    <row r="41" spans="1:10" x14ac:dyDescent="0.2">
      <c r="B41" s="35" t="s">
        <v>1036</v>
      </c>
      <c r="C41" s="35" t="s">
        <v>143</v>
      </c>
      <c r="D41" s="35">
        <v>1413</v>
      </c>
      <c r="E41" s="35" t="s">
        <v>68</v>
      </c>
      <c r="F41" s="35"/>
      <c r="G41" s="35" t="s">
        <v>1043</v>
      </c>
      <c r="H41" s="35" t="s">
        <v>146</v>
      </c>
      <c r="I41" s="36">
        <v>325</v>
      </c>
      <c r="J41" s="36">
        <v>37032.5</v>
      </c>
    </row>
    <row r="42" spans="1:10" x14ac:dyDescent="0.2">
      <c r="B42" s="35" t="s">
        <v>1036</v>
      </c>
      <c r="C42" s="35" t="s">
        <v>143</v>
      </c>
      <c r="D42" s="35">
        <v>1413</v>
      </c>
      <c r="E42" s="35" t="s">
        <v>68</v>
      </c>
      <c r="F42" s="35"/>
      <c r="G42" s="35" t="s">
        <v>1044</v>
      </c>
      <c r="H42" s="35" t="s">
        <v>146</v>
      </c>
      <c r="I42" s="36">
        <v>325</v>
      </c>
      <c r="J42" s="36">
        <v>37357.5</v>
      </c>
    </row>
    <row r="43" spans="1:10" x14ac:dyDescent="0.2">
      <c r="B43" s="35" t="s">
        <v>1036</v>
      </c>
      <c r="C43" s="35" t="s">
        <v>143</v>
      </c>
      <c r="D43" s="35">
        <v>1413</v>
      </c>
      <c r="E43" s="35" t="s">
        <v>68</v>
      </c>
      <c r="F43" s="35"/>
      <c r="G43" s="35" t="s">
        <v>1045</v>
      </c>
      <c r="H43" s="35" t="s">
        <v>146</v>
      </c>
      <c r="I43" s="36">
        <v>325</v>
      </c>
      <c r="J43" s="36">
        <v>37682.5</v>
      </c>
    </row>
    <row r="44" spans="1:10" x14ac:dyDescent="0.2">
      <c r="B44" s="35" t="s">
        <v>897</v>
      </c>
      <c r="C44" s="35" t="s">
        <v>91</v>
      </c>
      <c r="D44" s="35" t="s">
        <v>1046</v>
      </c>
      <c r="E44" s="35"/>
      <c r="F44" s="35"/>
      <c r="G44" s="35" t="s">
        <v>1047</v>
      </c>
      <c r="H44" s="105" t="s">
        <v>135</v>
      </c>
      <c r="I44" s="36">
        <v>-525</v>
      </c>
      <c r="J44" s="36">
        <v>37157.5</v>
      </c>
    </row>
    <row r="45" spans="1:10" x14ac:dyDescent="0.2">
      <c r="B45" s="35" t="s">
        <v>897</v>
      </c>
      <c r="C45" s="35" t="s">
        <v>1048</v>
      </c>
      <c r="D45" s="35"/>
      <c r="E45" s="35"/>
      <c r="F45" s="35"/>
      <c r="G45" s="35"/>
      <c r="H45" s="35" t="s">
        <v>1049</v>
      </c>
      <c r="I45" s="36">
        <v>-4970</v>
      </c>
      <c r="J45" s="36">
        <v>32187.5</v>
      </c>
    </row>
    <row r="46" spans="1:10" x14ac:dyDescent="0.2">
      <c r="B46" s="35" t="s">
        <v>897</v>
      </c>
      <c r="C46" s="35" t="s">
        <v>91</v>
      </c>
      <c r="D46" s="35" t="s">
        <v>1050</v>
      </c>
      <c r="E46" s="35"/>
      <c r="F46" s="35"/>
      <c r="G46" s="35" t="s">
        <v>1051</v>
      </c>
      <c r="H46" s="105" t="s">
        <v>135</v>
      </c>
      <c r="I46" s="36">
        <v>21350</v>
      </c>
      <c r="J46" s="36">
        <v>53537.5</v>
      </c>
    </row>
    <row r="47" spans="1:10" x14ac:dyDescent="0.2">
      <c r="B47" s="35" t="s">
        <v>897</v>
      </c>
      <c r="C47" s="35" t="s">
        <v>91</v>
      </c>
      <c r="D47" s="35" t="s">
        <v>1050</v>
      </c>
      <c r="E47" s="35"/>
      <c r="F47" s="35"/>
      <c r="G47" s="35" t="s">
        <v>1051</v>
      </c>
      <c r="H47" s="105" t="s">
        <v>135</v>
      </c>
      <c r="I47" s="36">
        <v>-110</v>
      </c>
      <c r="J47" s="36">
        <v>53427.5</v>
      </c>
    </row>
    <row r="48" spans="1:10" x14ac:dyDescent="0.2">
      <c r="A48" s="104" t="s">
        <v>1052</v>
      </c>
      <c r="I48" s="106">
        <v>53427.5</v>
      </c>
    </row>
    <row r="49" spans="1:10" x14ac:dyDescent="0.2">
      <c r="A49" s="104" t="s">
        <v>1053</v>
      </c>
    </row>
    <row r="50" spans="1:10" x14ac:dyDescent="0.2">
      <c r="B50" s="35" t="s">
        <v>1028</v>
      </c>
      <c r="C50" s="35" t="s">
        <v>143</v>
      </c>
      <c r="D50" s="35">
        <v>1294</v>
      </c>
      <c r="E50" s="35" t="s">
        <v>150</v>
      </c>
      <c r="F50" s="35" t="s">
        <v>1016</v>
      </c>
      <c r="G50" s="35" t="s">
        <v>1054</v>
      </c>
      <c r="H50" s="35" t="s">
        <v>146</v>
      </c>
      <c r="I50" s="36">
        <v>-525</v>
      </c>
      <c r="J50" s="36">
        <v>-525</v>
      </c>
    </row>
    <row r="51" spans="1:10" x14ac:dyDescent="0.2">
      <c r="B51" s="35" t="s">
        <v>897</v>
      </c>
      <c r="C51" s="35" t="s">
        <v>91</v>
      </c>
      <c r="D51" s="35" t="s">
        <v>1046</v>
      </c>
      <c r="E51" s="35"/>
      <c r="F51" s="35"/>
      <c r="G51" s="35" t="s">
        <v>1047</v>
      </c>
      <c r="H51" s="105" t="s">
        <v>135</v>
      </c>
      <c r="I51" s="36">
        <v>525</v>
      </c>
      <c r="J51" s="36">
        <v>0</v>
      </c>
    </row>
    <row r="52" spans="1:10" x14ac:dyDescent="0.2">
      <c r="A52" s="104" t="s">
        <v>1055</v>
      </c>
      <c r="I52" s="106">
        <v>0</v>
      </c>
    </row>
    <row r="53" spans="1:10" x14ac:dyDescent="0.2">
      <c r="A53" s="104" t="s">
        <v>1056</v>
      </c>
    </row>
    <row r="54" spans="1:10" x14ac:dyDescent="0.2">
      <c r="B54" s="35" t="s">
        <v>1057</v>
      </c>
      <c r="C54" s="35" t="s">
        <v>1058</v>
      </c>
      <c r="D54" s="35">
        <v>1224</v>
      </c>
      <c r="E54" s="35" t="s">
        <v>1059</v>
      </c>
      <c r="F54" s="35"/>
      <c r="G54" s="35" t="s">
        <v>1060</v>
      </c>
      <c r="H54" s="35" t="s">
        <v>1049</v>
      </c>
      <c r="I54" s="36">
        <v>-175</v>
      </c>
      <c r="J54" s="36">
        <v>-175</v>
      </c>
    </row>
    <row r="55" spans="1:10" x14ac:dyDescent="0.2">
      <c r="B55" s="35" t="s">
        <v>1061</v>
      </c>
      <c r="C55" s="35" t="s">
        <v>1058</v>
      </c>
      <c r="D55" s="35">
        <v>1230</v>
      </c>
      <c r="E55" s="35" t="s">
        <v>1062</v>
      </c>
      <c r="F55" s="35"/>
      <c r="G55" s="35" t="s">
        <v>1063</v>
      </c>
      <c r="H55" s="35" t="s">
        <v>1049</v>
      </c>
      <c r="I55" s="36">
        <v>-150</v>
      </c>
      <c r="J55" s="36">
        <v>-325</v>
      </c>
    </row>
    <row r="56" spans="1:10" x14ac:dyDescent="0.2">
      <c r="B56" s="35" t="s">
        <v>1064</v>
      </c>
      <c r="C56" s="35" t="s">
        <v>1058</v>
      </c>
      <c r="D56" s="35">
        <v>1225</v>
      </c>
      <c r="E56" s="35" t="s">
        <v>1065</v>
      </c>
      <c r="F56" s="35"/>
      <c r="G56" s="35" t="s">
        <v>1066</v>
      </c>
      <c r="H56" s="35" t="s">
        <v>1049</v>
      </c>
      <c r="I56" s="36">
        <v>-457</v>
      </c>
      <c r="J56" s="36">
        <v>-782</v>
      </c>
    </row>
    <row r="57" spans="1:10" x14ac:dyDescent="0.2">
      <c r="B57" s="35" t="s">
        <v>897</v>
      </c>
      <c r="C57" s="35" t="s">
        <v>91</v>
      </c>
      <c r="D57" s="35" t="s">
        <v>898</v>
      </c>
      <c r="E57" s="35"/>
      <c r="F57" s="35"/>
      <c r="G57" s="35" t="s">
        <v>899</v>
      </c>
      <c r="H57" s="105" t="s">
        <v>135</v>
      </c>
      <c r="I57" s="36">
        <v>6100</v>
      </c>
      <c r="J57" s="36">
        <v>5318</v>
      </c>
    </row>
    <row r="58" spans="1:10" x14ac:dyDescent="0.2">
      <c r="A58" s="104" t="s">
        <v>1067</v>
      </c>
      <c r="I58" s="106">
        <v>5318</v>
      </c>
    </row>
    <row r="59" spans="1:10" x14ac:dyDescent="0.2">
      <c r="A59" s="104" t="s">
        <v>1068</v>
      </c>
    </row>
    <row r="60" spans="1:10" x14ac:dyDescent="0.2">
      <c r="B60" s="35" t="s">
        <v>727</v>
      </c>
      <c r="C60" s="35" t="s">
        <v>1048</v>
      </c>
      <c r="D60" s="35"/>
      <c r="E60" s="35"/>
      <c r="F60" s="35"/>
      <c r="G60" s="35" t="s">
        <v>1069</v>
      </c>
      <c r="H60" s="35" t="s">
        <v>1049</v>
      </c>
      <c r="I60" s="36">
        <v>727.95</v>
      </c>
      <c r="J60" s="36">
        <v>727.95</v>
      </c>
    </row>
    <row r="61" spans="1:10" x14ac:dyDescent="0.2">
      <c r="B61" s="35" t="s">
        <v>730</v>
      </c>
      <c r="C61" s="35" t="s">
        <v>1048</v>
      </c>
      <c r="D61" s="35"/>
      <c r="E61" s="35"/>
      <c r="F61" s="35"/>
      <c r="G61" s="35" t="s">
        <v>1070</v>
      </c>
      <c r="H61" s="35" t="s">
        <v>1049</v>
      </c>
      <c r="I61" s="36">
        <v>1456.2</v>
      </c>
      <c r="J61" s="36">
        <v>2184.15</v>
      </c>
    </row>
    <row r="62" spans="1:10" x14ac:dyDescent="0.2">
      <c r="B62" s="35" t="s">
        <v>735</v>
      </c>
      <c r="C62" s="35" t="s">
        <v>1048</v>
      </c>
      <c r="D62" s="35"/>
      <c r="E62" s="35"/>
      <c r="F62" s="35"/>
      <c r="G62" s="35" t="s">
        <v>1069</v>
      </c>
      <c r="H62" s="35" t="s">
        <v>1049</v>
      </c>
      <c r="I62" s="36">
        <v>1456.2</v>
      </c>
      <c r="J62" s="36">
        <v>3640.35</v>
      </c>
    </row>
    <row r="63" spans="1:10" x14ac:dyDescent="0.2">
      <c r="B63" s="35" t="s">
        <v>758</v>
      </c>
      <c r="C63" s="35" t="s">
        <v>1048</v>
      </c>
      <c r="D63" s="35"/>
      <c r="E63" s="35"/>
      <c r="F63" s="35"/>
      <c r="G63" s="35" t="s">
        <v>1070</v>
      </c>
      <c r="H63" s="35" t="s">
        <v>1049</v>
      </c>
      <c r="I63" s="36">
        <v>727.95</v>
      </c>
      <c r="J63" s="36">
        <v>4368.3</v>
      </c>
    </row>
    <row r="64" spans="1:10" x14ac:dyDescent="0.2">
      <c r="B64" s="35" t="s">
        <v>1071</v>
      </c>
      <c r="C64" s="35" t="s">
        <v>1058</v>
      </c>
      <c r="D64" s="35">
        <v>1231</v>
      </c>
      <c r="E64" s="35" t="s">
        <v>1072</v>
      </c>
      <c r="F64" s="35"/>
      <c r="G64" s="35" t="s">
        <v>1073</v>
      </c>
      <c r="H64" s="35" t="s">
        <v>1049</v>
      </c>
      <c r="I64" s="36">
        <v>-350</v>
      </c>
      <c r="J64" s="36">
        <v>4018.3</v>
      </c>
    </row>
    <row r="65" spans="1:10" x14ac:dyDescent="0.2">
      <c r="B65" s="35" t="s">
        <v>1074</v>
      </c>
      <c r="C65" s="35" t="s">
        <v>1048</v>
      </c>
      <c r="D65" s="35"/>
      <c r="E65" s="35"/>
      <c r="F65" s="35"/>
      <c r="G65" s="35" t="s">
        <v>1075</v>
      </c>
      <c r="H65" s="35" t="s">
        <v>1049</v>
      </c>
      <c r="I65" s="36">
        <v>284</v>
      </c>
      <c r="J65" s="36">
        <v>4302.3</v>
      </c>
    </row>
    <row r="66" spans="1:10" x14ac:dyDescent="0.2">
      <c r="B66" s="35" t="s">
        <v>897</v>
      </c>
      <c r="C66" s="35" t="s">
        <v>91</v>
      </c>
      <c r="D66" s="35" t="s">
        <v>898</v>
      </c>
      <c r="E66" s="35"/>
      <c r="F66" s="35"/>
      <c r="G66" s="35" t="s">
        <v>899</v>
      </c>
      <c r="H66" s="105" t="s">
        <v>135</v>
      </c>
      <c r="I66" s="36">
        <v>7451.75</v>
      </c>
      <c r="J66" s="36">
        <v>11754.05</v>
      </c>
    </row>
    <row r="67" spans="1:10" x14ac:dyDescent="0.2">
      <c r="B67" s="35" t="s">
        <v>897</v>
      </c>
      <c r="C67" s="35" t="s">
        <v>91</v>
      </c>
      <c r="D67" s="35" t="s">
        <v>1046</v>
      </c>
      <c r="E67" s="35"/>
      <c r="F67" s="35"/>
      <c r="G67" s="35" t="s">
        <v>1047</v>
      </c>
      <c r="H67" s="105" t="s">
        <v>135</v>
      </c>
      <c r="I67" s="36">
        <v>26265</v>
      </c>
      <c r="J67" s="36">
        <v>38019.050000000003</v>
      </c>
    </row>
    <row r="68" spans="1:10" x14ac:dyDescent="0.2">
      <c r="A68" s="104" t="s">
        <v>1076</v>
      </c>
      <c r="I68" s="106">
        <v>38019.050000000003</v>
      </c>
    </row>
    <row r="69" spans="1:10" x14ac:dyDescent="0.2">
      <c r="A69" s="104" t="s">
        <v>1077</v>
      </c>
    </row>
    <row r="70" spans="1:10" x14ac:dyDescent="0.2">
      <c r="B70" s="35" t="s">
        <v>897</v>
      </c>
      <c r="C70" s="35" t="s">
        <v>91</v>
      </c>
      <c r="D70" s="35" t="s">
        <v>898</v>
      </c>
      <c r="E70" s="35"/>
      <c r="F70" s="35"/>
      <c r="G70" s="35" t="s">
        <v>899</v>
      </c>
      <c r="H70" s="105" t="s">
        <v>135</v>
      </c>
      <c r="I70" s="36">
        <v>7405</v>
      </c>
      <c r="J70" s="36">
        <v>7405</v>
      </c>
    </row>
    <row r="71" spans="1:10" x14ac:dyDescent="0.2">
      <c r="A71" s="104" t="s">
        <v>1078</v>
      </c>
      <c r="I71" s="106">
        <v>7405</v>
      </c>
    </row>
    <row r="72" spans="1:10" x14ac:dyDescent="0.2">
      <c r="A72" s="104" t="s">
        <v>1079</v>
      </c>
    </row>
    <row r="73" spans="1:10" ht="133" x14ac:dyDescent="0.2">
      <c r="B73" s="35" t="s">
        <v>1080</v>
      </c>
      <c r="C73" s="35" t="s">
        <v>143</v>
      </c>
      <c r="D73" s="35">
        <v>890</v>
      </c>
      <c r="E73" s="35" t="s">
        <v>1081</v>
      </c>
      <c r="F73" s="35"/>
      <c r="G73" s="35" t="s">
        <v>1082</v>
      </c>
      <c r="H73" s="35" t="s">
        <v>146</v>
      </c>
      <c r="I73" s="36">
        <v>500</v>
      </c>
      <c r="J73" s="36">
        <v>500</v>
      </c>
    </row>
    <row r="74" spans="1:10" x14ac:dyDescent="0.2">
      <c r="B74" s="35" t="s">
        <v>1083</v>
      </c>
      <c r="C74" s="35" t="s">
        <v>91</v>
      </c>
      <c r="D74" s="35" t="s">
        <v>1084</v>
      </c>
      <c r="E74" s="35"/>
      <c r="F74" s="35"/>
      <c r="G74" s="35" t="s">
        <v>1085</v>
      </c>
      <c r="H74" s="105" t="s">
        <v>135</v>
      </c>
      <c r="I74" s="36">
        <v>8500</v>
      </c>
      <c r="J74" s="36">
        <v>9000</v>
      </c>
    </row>
    <row r="75" spans="1:10" x14ac:dyDescent="0.2">
      <c r="B75" s="35" t="s">
        <v>1083</v>
      </c>
      <c r="C75" s="35" t="s">
        <v>91</v>
      </c>
      <c r="D75" s="35" t="s">
        <v>1084</v>
      </c>
      <c r="E75" s="35"/>
      <c r="F75" s="35"/>
      <c r="G75" s="35" t="s">
        <v>1085</v>
      </c>
      <c r="H75" s="105" t="s">
        <v>135</v>
      </c>
      <c r="I75" s="36">
        <v>3625</v>
      </c>
      <c r="J75" s="36">
        <v>12625</v>
      </c>
    </row>
    <row r="76" spans="1:10" x14ac:dyDescent="0.2">
      <c r="B76" s="35" t="s">
        <v>1083</v>
      </c>
      <c r="C76" s="35" t="s">
        <v>91</v>
      </c>
      <c r="D76" s="35" t="s">
        <v>1084</v>
      </c>
      <c r="E76" s="35"/>
      <c r="F76" s="35"/>
      <c r="G76" s="35" t="s">
        <v>1085</v>
      </c>
      <c r="H76" s="105" t="s">
        <v>135</v>
      </c>
      <c r="I76" s="36">
        <v>550</v>
      </c>
      <c r="J76" s="36">
        <v>13175</v>
      </c>
    </row>
    <row r="77" spans="1:10" x14ac:dyDescent="0.2">
      <c r="B77" s="35" t="s">
        <v>1083</v>
      </c>
      <c r="C77" s="35" t="s">
        <v>91</v>
      </c>
      <c r="D77" s="35" t="s">
        <v>1084</v>
      </c>
      <c r="E77" s="35"/>
      <c r="F77" s="35"/>
      <c r="G77" s="35" t="s">
        <v>1085</v>
      </c>
      <c r="H77" s="105" t="s">
        <v>135</v>
      </c>
      <c r="I77" s="36">
        <v>200</v>
      </c>
      <c r="J77" s="36">
        <v>13375</v>
      </c>
    </row>
    <row r="78" spans="1:10" ht="23" x14ac:dyDescent="0.2">
      <c r="B78" s="35" t="s">
        <v>426</v>
      </c>
      <c r="C78" s="35" t="s">
        <v>1048</v>
      </c>
      <c r="D78" s="35"/>
      <c r="E78" s="35" t="s">
        <v>1086</v>
      </c>
      <c r="F78" s="35" t="s">
        <v>1016</v>
      </c>
      <c r="G78" s="35" t="s">
        <v>1087</v>
      </c>
      <c r="H78" s="35" t="s">
        <v>1049</v>
      </c>
      <c r="I78" s="36">
        <v>500</v>
      </c>
      <c r="J78" s="36">
        <v>13875</v>
      </c>
    </row>
    <row r="79" spans="1:10" ht="34" x14ac:dyDescent="0.2">
      <c r="B79" s="35" t="s">
        <v>525</v>
      </c>
      <c r="C79" s="35" t="s">
        <v>143</v>
      </c>
      <c r="D79" s="35">
        <v>733</v>
      </c>
      <c r="E79" s="35" t="s">
        <v>1088</v>
      </c>
      <c r="F79" s="35"/>
      <c r="G79" s="35" t="s">
        <v>1089</v>
      </c>
      <c r="H79" s="35" t="s">
        <v>146</v>
      </c>
      <c r="I79" s="36">
        <v>5000</v>
      </c>
      <c r="J79" s="36">
        <v>18875</v>
      </c>
    </row>
    <row r="80" spans="1:10" x14ac:dyDescent="0.2">
      <c r="B80" s="35" t="s">
        <v>553</v>
      </c>
      <c r="C80" s="35" t="s">
        <v>1048</v>
      </c>
      <c r="D80" s="35"/>
      <c r="E80" s="35"/>
      <c r="F80" s="35"/>
      <c r="G80" s="35" t="s">
        <v>1090</v>
      </c>
      <c r="H80" s="35" t="s">
        <v>1049</v>
      </c>
      <c r="I80" s="36">
        <v>1150</v>
      </c>
      <c r="J80" s="36">
        <v>20025</v>
      </c>
    </row>
    <row r="81" spans="1:10" x14ac:dyDescent="0.2">
      <c r="B81" s="35" t="s">
        <v>563</v>
      </c>
      <c r="C81" s="35" t="s">
        <v>1048</v>
      </c>
      <c r="D81" s="35"/>
      <c r="E81" s="35"/>
      <c r="F81" s="35"/>
      <c r="G81" s="35" t="s">
        <v>1091</v>
      </c>
      <c r="H81" s="35" t="s">
        <v>1049</v>
      </c>
      <c r="I81" s="36">
        <v>478</v>
      </c>
      <c r="J81" s="36">
        <v>20503</v>
      </c>
    </row>
    <row r="82" spans="1:10" x14ac:dyDescent="0.2">
      <c r="B82" s="35" t="s">
        <v>580</v>
      </c>
      <c r="C82" s="35" t="s">
        <v>1048</v>
      </c>
      <c r="D82" s="35"/>
      <c r="E82" s="35"/>
      <c r="F82" s="35"/>
      <c r="G82" s="35" t="s">
        <v>1092</v>
      </c>
      <c r="H82" s="35" t="s">
        <v>1049</v>
      </c>
      <c r="I82" s="36">
        <v>555</v>
      </c>
      <c r="J82" s="36">
        <v>21058</v>
      </c>
    </row>
    <row r="83" spans="1:10" ht="23" x14ac:dyDescent="0.2">
      <c r="B83" s="35" t="s">
        <v>582</v>
      </c>
      <c r="C83" s="35" t="s">
        <v>1048</v>
      </c>
      <c r="D83" s="35"/>
      <c r="E83" s="35"/>
      <c r="F83" s="35"/>
      <c r="G83" s="35" t="s">
        <v>1093</v>
      </c>
      <c r="H83" s="35" t="s">
        <v>1049</v>
      </c>
      <c r="I83" s="36">
        <v>575</v>
      </c>
      <c r="J83" s="36">
        <v>21633</v>
      </c>
    </row>
    <row r="84" spans="1:10" x14ac:dyDescent="0.2">
      <c r="B84" s="35" t="s">
        <v>1094</v>
      </c>
      <c r="C84" s="35" t="s">
        <v>1048</v>
      </c>
      <c r="D84" s="35"/>
      <c r="E84" s="35"/>
      <c r="F84" s="35"/>
      <c r="G84" s="35" t="s">
        <v>1095</v>
      </c>
      <c r="H84" s="35" t="s">
        <v>1049</v>
      </c>
      <c r="I84" s="36">
        <v>836.91</v>
      </c>
      <c r="J84" s="36">
        <v>22469.91</v>
      </c>
    </row>
    <row r="85" spans="1:10" x14ac:dyDescent="0.2">
      <c r="B85" s="35" t="s">
        <v>1023</v>
      </c>
      <c r="C85" s="35" t="s">
        <v>91</v>
      </c>
      <c r="D85" s="35" t="s">
        <v>1096</v>
      </c>
      <c r="E85" s="35"/>
      <c r="F85" s="35"/>
      <c r="G85" s="35" t="s">
        <v>1097</v>
      </c>
      <c r="H85" s="105" t="s">
        <v>135</v>
      </c>
      <c r="I85" s="36">
        <v>26125</v>
      </c>
      <c r="J85" s="36">
        <v>48594.91</v>
      </c>
    </row>
    <row r="86" spans="1:10" x14ac:dyDescent="0.2">
      <c r="B86" s="35" t="s">
        <v>1023</v>
      </c>
      <c r="C86" s="35" t="s">
        <v>91</v>
      </c>
      <c r="D86" s="35" t="s">
        <v>1096</v>
      </c>
      <c r="E86" s="35"/>
      <c r="F86" s="35"/>
      <c r="G86" s="35" t="s">
        <v>1097</v>
      </c>
      <c r="H86" s="105" t="s">
        <v>135</v>
      </c>
      <c r="I86" s="36">
        <v>12500</v>
      </c>
      <c r="J86" s="36">
        <v>61094.91</v>
      </c>
    </row>
    <row r="87" spans="1:10" x14ac:dyDescent="0.2">
      <c r="B87" s="35" t="s">
        <v>897</v>
      </c>
      <c r="C87" s="35" t="s">
        <v>91</v>
      </c>
      <c r="D87" s="35" t="s">
        <v>1046</v>
      </c>
      <c r="E87" s="35"/>
      <c r="F87" s="35"/>
      <c r="G87" s="35" t="s">
        <v>1047</v>
      </c>
      <c r="H87" s="105" t="s">
        <v>135</v>
      </c>
      <c r="I87" s="36">
        <v>9625</v>
      </c>
      <c r="J87" s="36">
        <v>70719.91</v>
      </c>
    </row>
    <row r="88" spans="1:10" x14ac:dyDescent="0.2">
      <c r="B88" s="35" t="s">
        <v>897</v>
      </c>
      <c r="C88" s="35" t="s">
        <v>91</v>
      </c>
      <c r="D88" s="35" t="s">
        <v>1046</v>
      </c>
      <c r="E88" s="35"/>
      <c r="F88" s="35"/>
      <c r="G88" s="35" t="s">
        <v>1047</v>
      </c>
      <c r="H88" s="105" t="s">
        <v>135</v>
      </c>
      <c r="I88" s="36">
        <v>3000</v>
      </c>
      <c r="J88" s="36">
        <v>73719.91</v>
      </c>
    </row>
    <row r="89" spans="1:10" x14ac:dyDescent="0.2">
      <c r="B89" s="35" t="s">
        <v>897</v>
      </c>
      <c r="C89" s="35" t="s">
        <v>91</v>
      </c>
      <c r="D89" s="35" t="s">
        <v>1098</v>
      </c>
      <c r="E89" s="35"/>
      <c r="F89" s="35"/>
      <c r="G89" s="35" t="s">
        <v>1099</v>
      </c>
      <c r="H89" s="105" t="s">
        <v>135</v>
      </c>
      <c r="I89" s="36">
        <v>-3255</v>
      </c>
      <c r="J89" s="36">
        <v>70464.91</v>
      </c>
    </row>
    <row r="90" spans="1:10" x14ac:dyDescent="0.2">
      <c r="B90" s="35" t="s">
        <v>897</v>
      </c>
      <c r="C90" s="35" t="s">
        <v>1048</v>
      </c>
      <c r="D90" s="35"/>
      <c r="E90" s="35"/>
      <c r="F90" s="35"/>
      <c r="G90" s="35" t="s">
        <v>1100</v>
      </c>
      <c r="H90" s="35" t="s">
        <v>1049</v>
      </c>
      <c r="I90" s="36">
        <v>-19465</v>
      </c>
      <c r="J90" s="36">
        <v>50999.91</v>
      </c>
    </row>
    <row r="91" spans="1:10" x14ac:dyDescent="0.2">
      <c r="B91" s="35" t="s">
        <v>897</v>
      </c>
      <c r="C91" s="35" t="s">
        <v>91</v>
      </c>
      <c r="D91" s="35" t="s">
        <v>898</v>
      </c>
      <c r="E91" s="35"/>
      <c r="F91" s="35"/>
      <c r="G91" s="35" t="s">
        <v>899</v>
      </c>
      <c r="H91" s="105" t="s">
        <v>135</v>
      </c>
      <c r="I91" s="36">
        <v>98840</v>
      </c>
      <c r="J91" s="36">
        <v>149839.91</v>
      </c>
    </row>
    <row r="92" spans="1:10" x14ac:dyDescent="0.2">
      <c r="B92" s="35" t="s">
        <v>897</v>
      </c>
      <c r="C92" s="35" t="s">
        <v>91</v>
      </c>
      <c r="D92" s="35" t="s">
        <v>1101</v>
      </c>
      <c r="E92" s="35"/>
      <c r="F92" s="35"/>
      <c r="G92" s="35" t="s">
        <v>1102</v>
      </c>
      <c r="H92" s="105" t="s">
        <v>135</v>
      </c>
      <c r="I92" s="36">
        <v>12558.2</v>
      </c>
      <c r="J92" s="36">
        <v>162398.10999999999</v>
      </c>
    </row>
    <row r="93" spans="1:10" x14ac:dyDescent="0.2">
      <c r="A93" s="104" t="s">
        <v>1103</v>
      </c>
      <c r="I93" s="106">
        <v>162398.10999999999</v>
      </c>
    </row>
    <row r="94" spans="1:10" x14ac:dyDescent="0.2">
      <c r="A94" s="104" t="s">
        <v>1104</v>
      </c>
    </row>
    <row r="95" spans="1:10" x14ac:dyDescent="0.2">
      <c r="B95" s="35" t="s">
        <v>1105</v>
      </c>
      <c r="C95" s="35" t="s">
        <v>1048</v>
      </c>
      <c r="D95" s="35"/>
      <c r="E95" s="35"/>
      <c r="F95" s="35"/>
      <c r="G95" s="35"/>
      <c r="H95" s="35" t="s">
        <v>262</v>
      </c>
      <c r="I95" s="36">
        <v>500</v>
      </c>
      <c r="J95" s="36">
        <v>500</v>
      </c>
    </row>
    <row r="96" spans="1:10" x14ac:dyDescent="0.2">
      <c r="B96" s="35" t="s">
        <v>1106</v>
      </c>
      <c r="C96" s="35" t="s">
        <v>1048</v>
      </c>
      <c r="D96" s="35"/>
      <c r="E96" s="35"/>
      <c r="F96" s="35"/>
      <c r="G96" s="35"/>
      <c r="H96" s="35" t="s">
        <v>262</v>
      </c>
      <c r="I96" s="36">
        <v>500</v>
      </c>
      <c r="J96" s="36">
        <v>1000</v>
      </c>
    </row>
    <row r="97" spans="1:10" x14ac:dyDescent="0.2">
      <c r="B97" s="35" t="s">
        <v>1080</v>
      </c>
      <c r="C97" s="35" t="s">
        <v>1048</v>
      </c>
      <c r="D97" s="35"/>
      <c r="E97" s="35"/>
      <c r="F97" s="35"/>
      <c r="G97" s="35"/>
      <c r="H97" s="35" t="s">
        <v>262</v>
      </c>
      <c r="I97" s="36">
        <v>500</v>
      </c>
      <c r="J97" s="36">
        <v>1500</v>
      </c>
    </row>
    <row r="98" spans="1:10" x14ac:dyDescent="0.2">
      <c r="B98" s="35" t="s">
        <v>1080</v>
      </c>
      <c r="C98" s="35" t="s">
        <v>1048</v>
      </c>
      <c r="D98" s="35"/>
      <c r="E98" s="35"/>
      <c r="F98" s="35"/>
      <c r="G98" s="35"/>
      <c r="H98" s="35" t="s">
        <v>262</v>
      </c>
      <c r="I98" s="36">
        <v>500</v>
      </c>
      <c r="J98" s="36">
        <v>2000</v>
      </c>
    </row>
    <row r="99" spans="1:10" x14ac:dyDescent="0.2">
      <c r="B99" s="35" t="s">
        <v>1107</v>
      </c>
      <c r="C99" s="35" t="s">
        <v>1048</v>
      </c>
      <c r="D99" s="35"/>
      <c r="E99" s="35"/>
      <c r="F99" s="35"/>
      <c r="G99" s="35"/>
      <c r="H99" s="35" t="s">
        <v>262</v>
      </c>
      <c r="I99" s="36">
        <v>500</v>
      </c>
      <c r="J99" s="36">
        <v>2500</v>
      </c>
    </row>
    <row r="100" spans="1:10" x14ac:dyDescent="0.2">
      <c r="B100" s="35" t="s">
        <v>1107</v>
      </c>
      <c r="C100" s="35" t="s">
        <v>1048</v>
      </c>
      <c r="D100" s="35"/>
      <c r="E100" s="35"/>
      <c r="F100" s="35"/>
      <c r="G100" s="35"/>
      <c r="H100" s="35" t="s">
        <v>262</v>
      </c>
      <c r="I100" s="36">
        <v>500</v>
      </c>
      <c r="J100" s="36">
        <v>3000</v>
      </c>
    </row>
    <row r="101" spans="1:10" x14ac:dyDescent="0.2">
      <c r="B101" s="35" t="s">
        <v>1107</v>
      </c>
      <c r="C101" s="35" t="s">
        <v>1048</v>
      </c>
      <c r="D101" s="35"/>
      <c r="E101" s="35"/>
      <c r="F101" s="35"/>
      <c r="G101" s="35"/>
      <c r="H101" s="35" t="s">
        <v>262</v>
      </c>
      <c r="I101" s="36">
        <v>500</v>
      </c>
      <c r="J101" s="36">
        <v>3500</v>
      </c>
    </row>
    <row r="102" spans="1:10" ht="56" x14ac:dyDescent="0.2">
      <c r="B102" s="35" t="s">
        <v>285</v>
      </c>
      <c r="C102" s="35" t="s">
        <v>143</v>
      </c>
      <c r="D102" s="35">
        <v>867</v>
      </c>
      <c r="E102" s="35" t="s">
        <v>1108</v>
      </c>
      <c r="F102" s="35" t="s">
        <v>1016</v>
      </c>
      <c r="G102" s="35" t="s">
        <v>1109</v>
      </c>
      <c r="H102" s="35" t="s">
        <v>146</v>
      </c>
      <c r="I102" s="36">
        <v>5000</v>
      </c>
      <c r="J102" s="36">
        <v>8500</v>
      </c>
    </row>
    <row r="103" spans="1:10" ht="56" x14ac:dyDescent="0.2">
      <c r="B103" s="35" t="s">
        <v>1110</v>
      </c>
      <c r="C103" s="35" t="s">
        <v>143</v>
      </c>
      <c r="D103" s="35">
        <v>1214</v>
      </c>
      <c r="E103" s="35" t="s">
        <v>1111</v>
      </c>
      <c r="F103" s="35"/>
      <c r="G103" s="35" t="s">
        <v>1112</v>
      </c>
      <c r="H103" s="35" t="s">
        <v>146</v>
      </c>
      <c r="I103" s="36">
        <v>750</v>
      </c>
      <c r="J103" s="36">
        <v>9250</v>
      </c>
    </row>
    <row r="104" spans="1:10" x14ac:dyDescent="0.2">
      <c r="B104" s="35" t="s">
        <v>1110</v>
      </c>
      <c r="C104" s="35" t="s">
        <v>143</v>
      </c>
      <c r="D104" s="35">
        <v>1214</v>
      </c>
      <c r="E104" s="35" t="s">
        <v>1111</v>
      </c>
      <c r="F104" s="35"/>
      <c r="G104" s="35" t="s">
        <v>1113</v>
      </c>
      <c r="H104" s="35" t="s">
        <v>146</v>
      </c>
      <c r="I104" s="36">
        <v>375</v>
      </c>
      <c r="J104" s="36">
        <v>9625</v>
      </c>
    </row>
    <row r="105" spans="1:10" x14ac:dyDescent="0.2">
      <c r="B105" s="35" t="s">
        <v>897</v>
      </c>
      <c r="C105" s="35" t="s">
        <v>91</v>
      </c>
      <c r="D105" s="35" t="s">
        <v>1046</v>
      </c>
      <c r="E105" s="35"/>
      <c r="F105" s="35"/>
      <c r="G105" s="35" t="s">
        <v>1047</v>
      </c>
      <c r="H105" s="105" t="s">
        <v>135</v>
      </c>
      <c r="I105" s="36">
        <v>-9625</v>
      </c>
      <c r="J105" s="36">
        <v>0</v>
      </c>
    </row>
    <row r="106" spans="1:10" x14ac:dyDescent="0.2">
      <c r="A106" s="104" t="s">
        <v>1114</v>
      </c>
      <c r="I106" s="106">
        <v>0</v>
      </c>
    </row>
    <row r="107" spans="1:10" x14ac:dyDescent="0.2">
      <c r="A107" s="104" t="s">
        <v>1115</v>
      </c>
      <c r="I107" s="106">
        <v>162398.10999999999</v>
      </c>
    </row>
    <row r="108" spans="1:10" x14ac:dyDescent="0.2">
      <c r="A108" s="104" t="s">
        <v>1116</v>
      </c>
    </row>
    <row r="109" spans="1:10" x14ac:dyDescent="0.2">
      <c r="B109" s="35" t="s">
        <v>257</v>
      </c>
      <c r="C109" s="35" t="s">
        <v>143</v>
      </c>
      <c r="D109" s="35">
        <v>912</v>
      </c>
      <c r="E109" s="35" t="s">
        <v>1117</v>
      </c>
      <c r="F109" s="35"/>
      <c r="G109" s="35" t="s">
        <v>1118</v>
      </c>
      <c r="H109" s="35" t="s">
        <v>146</v>
      </c>
      <c r="I109" s="36">
        <v>10000</v>
      </c>
      <c r="J109" s="36">
        <v>10000</v>
      </c>
    </row>
    <row r="110" spans="1:10" x14ac:dyDescent="0.2">
      <c r="B110" s="35" t="s">
        <v>897</v>
      </c>
      <c r="C110" s="35" t="s">
        <v>91</v>
      </c>
      <c r="D110" s="35" t="s">
        <v>1046</v>
      </c>
      <c r="E110" s="35"/>
      <c r="F110" s="35"/>
      <c r="G110" s="35" t="s">
        <v>1047</v>
      </c>
      <c r="H110" s="105" t="s">
        <v>135</v>
      </c>
      <c r="I110" s="36">
        <v>70000</v>
      </c>
      <c r="J110" s="36">
        <v>80000</v>
      </c>
    </row>
    <row r="111" spans="1:10" x14ac:dyDescent="0.2">
      <c r="B111" s="35" t="s">
        <v>897</v>
      </c>
      <c r="C111" s="35" t="s">
        <v>91</v>
      </c>
      <c r="D111" s="35" t="s">
        <v>898</v>
      </c>
      <c r="E111" s="35"/>
      <c r="F111" s="35"/>
      <c r="G111" s="35" t="s">
        <v>899</v>
      </c>
      <c r="H111" s="105" t="s">
        <v>135</v>
      </c>
      <c r="I111" s="36">
        <v>0</v>
      </c>
      <c r="J111" s="36">
        <v>80000</v>
      </c>
    </row>
    <row r="112" spans="1:10" x14ac:dyDescent="0.2">
      <c r="A112" s="104" t="s">
        <v>1119</v>
      </c>
      <c r="I112" s="106">
        <v>80000</v>
      </c>
    </row>
    <row r="113" spans="1:10" x14ac:dyDescent="0.2">
      <c r="A113" s="104" t="s">
        <v>1120</v>
      </c>
    </row>
    <row r="114" spans="1:10" ht="23" x14ac:dyDescent="0.2">
      <c r="B114" s="35" t="s">
        <v>1018</v>
      </c>
      <c r="C114" s="35" t="s">
        <v>143</v>
      </c>
      <c r="D114" s="35">
        <v>909</v>
      </c>
      <c r="E114" s="35" t="s">
        <v>156</v>
      </c>
      <c r="F114" s="35" t="s">
        <v>1016</v>
      </c>
      <c r="G114" s="35" t="s">
        <v>179</v>
      </c>
      <c r="H114" s="35" t="s">
        <v>146</v>
      </c>
      <c r="I114" s="36">
        <v>410</v>
      </c>
      <c r="J114" s="36">
        <v>410</v>
      </c>
    </row>
    <row r="115" spans="1:10" x14ac:dyDescent="0.2">
      <c r="B115" s="35" t="s">
        <v>1023</v>
      </c>
      <c r="C115" s="35" t="s">
        <v>143</v>
      </c>
      <c r="D115" s="35">
        <v>1291</v>
      </c>
      <c r="E115" s="35" t="s">
        <v>58</v>
      </c>
      <c r="F115" s="35" t="s">
        <v>1016</v>
      </c>
      <c r="G115" s="35" t="s">
        <v>178</v>
      </c>
      <c r="H115" s="35" t="s">
        <v>146</v>
      </c>
      <c r="I115" s="36">
        <v>541.25</v>
      </c>
      <c r="J115" s="36">
        <v>951.25</v>
      </c>
    </row>
    <row r="116" spans="1:10" x14ac:dyDescent="0.2">
      <c r="B116" s="35" t="s">
        <v>1028</v>
      </c>
      <c r="C116" s="35" t="s">
        <v>143</v>
      </c>
      <c r="D116" s="35">
        <v>1292</v>
      </c>
      <c r="E116" s="35" t="s">
        <v>58</v>
      </c>
      <c r="F116" s="35" t="s">
        <v>1016</v>
      </c>
      <c r="G116" s="35" t="s">
        <v>178</v>
      </c>
      <c r="H116" s="35" t="s">
        <v>146</v>
      </c>
      <c r="I116" s="36">
        <v>541.25</v>
      </c>
      <c r="J116" s="36">
        <v>1492.5</v>
      </c>
    </row>
    <row r="117" spans="1:10" x14ac:dyDescent="0.2">
      <c r="B117" s="35" t="s">
        <v>897</v>
      </c>
      <c r="C117" s="35" t="s">
        <v>91</v>
      </c>
      <c r="D117" s="35" t="s">
        <v>1050</v>
      </c>
      <c r="E117" s="35"/>
      <c r="F117" s="35"/>
      <c r="G117" s="35" t="s">
        <v>1051</v>
      </c>
      <c r="H117" s="105" t="s">
        <v>135</v>
      </c>
      <c r="I117" s="36">
        <v>3560</v>
      </c>
      <c r="J117" s="36">
        <v>5052.5</v>
      </c>
    </row>
    <row r="118" spans="1:10" x14ac:dyDescent="0.2">
      <c r="B118" s="35" t="s">
        <v>897</v>
      </c>
      <c r="C118" s="35" t="s">
        <v>91</v>
      </c>
      <c r="D118" s="35" t="s">
        <v>1046</v>
      </c>
      <c r="E118" s="35"/>
      <c r="F118" s="35"/>
      <c r="G118" s="35" t="s">
        <v>1047</v>
      </c>
      <c r="H118" s="105" t="s">
        <v>135</v>
      </c>
      <c r="I118" s="36">
        <v>2372.5</v>
      </c>
      <c r="J118" s="36">
        <v>7425</v>
      </c>
    </row>
    <row r="119" spans="1:10" x14ac:dyDescent="0.2">
      <c r="B119" s="35" t="s">
        <v>897</v>
      </c>
      <c r="C119" s="35" t="s">
        <v>91</v>
      </c>
      <c r="D119" s="35" t="s">
        <v>1050</v>
      </c>
      <c r="E119" s="35"/>
      <c r="F119" s="35"/>
      <c r="G119" s="35" t="s">
        <v>1051</v>
      </c>
      <c r="H119" s="105" t="s">
        <v>135</v>
      </c>
      <c r="I119" s="36">
        <v>900</v>
      </c>
      <c r="J119" s="36">
        <v>8325</v>
      </c>
    </row>
    <row r="120" spans="1:10" x14ac:dyDescent="0.2">
      <c r="A120" s="104" t="s">
        <v>1121</v>
      </c>
      <c r="I120" s="106">
        <v>8325</v>
      </c>
    </row>
    <row r="121" spans="1:10" x14ac:dyDescent="0.2">
      <c r="A121" s="104" t="s">
        <v>1122</v>
      </c>
    </row>
    <row r="122" spans="1:10" x14ac:dyDescent="0.2">
      <c r="B122" s="35" t="s">
        <v>897</v>
      </c>
      <c r="C122" s="35" t="s">
        <v>91</v>
      </c>
      <c r="D122" s="35" t="s">
        <v>898</v>
      </c>
      <c r="E122" s="35"/>
      <c r="F122" s="35"/>
      <c r="G122" s="35" t="s">
        <v>899</v>
      </c>
      <c r="H122" s="105" t="s">
        <v>135</v>
      </c>
      <c r="I122" s="36">
        <v>0</v>
      </c>
      <c r="J122" s="36">
        <v>0</v>
      </c>
    </row>
    <row r="123" spans="1:10" x14ac:dyDescent="0.2">
      <c r="A123" s="104" t="s">
        <v>1123</v>
      </c>
      <c r="I123" s="106">
        <v>0</v>
      </c>
    </row>
    <row r="124" spans="1:10" x14ac:dyDescent="0.2">
      <c r="A124" s="104" t="s">
        <v>1124</v>
      </c>
    </row>
    <row r="125" spans="1:10" x14ac:dyDescent="0.2">
      <c r="B125" s="35" t="s">
        <v>1013</v>
      </c>
      <c r="C125" s="35" t="s">
        <v>91</v>
      </c>
      <c r="D125" s="35" t="s">
        <v>1125</v>
      </c>
      <c r="E125" s="35"/>
      <c r="F125" s="35"/>
      <c r="G125" s="35" t="s">
        <v>1126</v>
      </c>
      <c r="H125" s="105" t="s">
        <v>135</v>
      </c>
      <c r="I125" s="36">
        <v>-7722</v>
      </c>
      <c r="J125" s="36">
        <v>-7722</v>
      </c>
    </row>
    <row r="126" spans="1:10" x14ac:dyDescent="0.2">
      <c r="B126" s="35" t="s">
        <v>471</v>
      </c>
      <c r="C126" s="35" t="s">
        <v>1048</v>
      </c>
      <c r="D126" s="35"/>
      <c r="E126" s="35"/>
      <c r="F126" s="35"/>
      <c r="G126" s="35" t="s">
        <v>1127</v>
      </c>
      <c r="H126" s="35" t="s">
        <v>1049</v>
      </c>
      <c r="I126" s="36">
        <v>8855</v>
      </c>
      <c r="J126" s="36">
        <v>1133</v>
      </c>
    </row>
    <row r="127" spans="1:10" x14ac:dyDescent="0.2">
      <c r="B127" s="35" t="s">
        <v>614</v>
      </c>
      <c r="C127" s="35" t="s">
        <v>91</v>
      </c>
      <c r="D127" s="35" t="s">
        <v>1128</v>
      </c>
      <c r="E127" s="35"/>
      <c r="F127" s="35"/>
      <c r="G127" s="35" t="s">
        <v>1129</v>
      </c>
      <c r="H127" s="105" t="s">
        <v>135</v>
      </c>
      <c r="I127" s="36">
        <v>31341</v>
      </c>
      <c r="J127" s="36">
        <v>32474</v>
      </c>
    </row>
    <row r="128" spans="1:10" x14ac:dyDescent="0.2">
      <c r="B128" s="35" t="s">
        <v>1130</v>
      </c>
      <c r="C128" s="35" t="s">
        <v>1048</v>
      </c>
      <c r="D128" s="35"/>
      <c r="E128" s="35"/>
      <c r="F128" s="35"/>
      <c r="G128" s="35" t="s">
        <v>1131</v>
      </c>
      <c r="H128" s="35" t="s">
        <v>1049</v>
      </c>
      <c r="I128" s="36">
        <v>22183</v>
      </c>
      <c r="J128" s="36">
        <v>54657</v>
      </c>
    </row>
    <row r="129" spans="1:10" x14ac:dyDescent="0.2">
      <c r="B129" s="35" t="s">
        <v>1132</v>
      </c>
      <c r="C129" s="35" t="s">
        <v>1048</v>
      </c>
      <c r="D129" s="35"/>
      <c r="E129" s="35"/>
      <c r="F129" s="35"/>
      <c r="G129" s="35" t="s">
        <v>1133</v>
      </c>
      <c r="H129" s="35" t="s">
        <v>1049</v>
      </c>
      <c r="I129" s="36">
        <v>465.84</v>
      </c>
      <c r="J129" s="36">
        <v>55122.84</v>
      </c>
    </row>
    <row r="130" spans="1:10" x14ac:dyDescent="0.2">
      <c r="B130" s="35" t="s">
        <v>1134</v>
      </c>
      <c r="C130" s="35" t="s">
        <v>1048</v>
      </c>
      <c r="D130" s="35"/>
      <c r="E130" s="35"/>
      <c r="F130" s="35"/>
      <c r="G130" s="35" t="s">
        <v>1135</v>
      </c>
      <c r="H130" s="35" t="s">
        <v>1049</v>
      </c>
      <c r="I130" s="36">
        <v>13921</v>
      </c>
      <c r="J130" s="36">
        <v>69043.839999999997</v>
      </c>
    </row>
    <row r="131" spans="1:10" x14ac:dyDescent="0.2">
      <c r="B131" s="35" t="s">
        <v>897</v>
      </c>
      <c r="C131" s="35" t="s">
        <v>91</v>
      </c>
      <c r="D131" s="35" t="s">
        <v>1136</v>
      </c>
      <c r="E131" s="35"/>
      <c r="F131" s="35"/>
      <c r="G131" s="35" t="s">
        <v>1137</v>
      </c>
      <c r="H131" s="105" t="s">
        <v>135</v>
      </c>
      <c r="I131" s="36">
        <v>9000</v>
      </c>
      <c r="J131" s="36">
        <v>78043.839999999997</v>
      </c>
    </row>
    <row r="132" spans="1:10" x14ac:dyDescent="0.2">
      <c r="A132" s="104" t="s">
        <v>1138</v>
      </c>
      <c r="I132" s="106">
        <v>78043.839999999997</v>
      </c>
    </row>
    <row r="133" spans="1:10" x14ac:dyDescent="0.2">
      <c r="A133" s="104" t="s">
        <v>1139</v>
      </c>
    </row>
    <row r="134" spans="1:10" x14ac:dyDescent="0.2">
      <c r="B134" s="35" t="s">
        <v>1018</v>
      </c>
      <c r="C134" s="35" t="s">
        <v>1048</v>
      </c>
      <c r="D134" s="35"/>
      <c r="E134" s="35" t="s">
        <v>1140</v>
      </c>
      <c r="F134" s="35"/>
      <c r="G134" s="35" t="s">
        <v>1141</v>
      </c>
      <c r="H134" s="35" t="s">
        <v>1049</v>
      </c>
      <c r="I134" s="36">
        <v>969.16</v>
      </c>
      <c r="J134" s="36">
        <v>969.16</v>
      </c>
    </row>
    <row r="135" spans="1:10" x14ac:dyDescent="0.2">
      <c r="B135" s="35" t="s">
        <v>1083</v>
      </c>
      <c r="C135" s="35" t="s">
        <v>91</v>
      </c>
      <c r="D135" s="35" t="s">
        <v>1142</v>
      </c>
      <c r="E135" s="35"/>
      <c r="F135" s="35"/>
      <c r="G135" s="35"/>
      <c r="H135" s="105" t="s">
        <v>135</v>
      </c>
      <c r="I135" s="36">
        <v>500</v>
      </c>
      <c r="J135" s="36">
        <v>1469.16</v>
      </c>
    </row>
    <row r="136" spans="1:10" x14ac:dyDescent="0.2">
      <c r="B136" s="35" t="s">
        <v>1083</v>
      </c>
      <c r="C136" s="35" t="s">
        <v>91</v>
      </c>
      <c r="D136" s="35" t="s">
        <v>1142</v>
      </c>
      <c r="E136" s="35"/>
      <c r="F136" s="35"/>
      <c r="G136" s="35"/>
      <c r="H136" s="105" t="s">
        <v>135</v>
      </c>
      <c r="I136" s="36">
        <v>500</v>
      </c>
      <c r="J136" s="36">
        <v>1969.16</v>
      </c>
    </row>
    <row r="137" spans="1:10" x14ac:dyDescent="0.2">
      <c r="B137" s="35" t="s">
        <v>1083</v>
      </c>
      <c r="C137" s="35" t="s">
        <v>91</v>
      </c>
      <c r="D137" s="35" t="s">
        <v>1142</v>
      </c>
      <c r="E137" s="35"/>
      <c r="F137" s="35"/>
      <c r="G137" s="35"/>
      <c r="H137" s="105" t="s">
        <v>135</v>
      </c>
      <c r="I137" s="36">
        <v>500</v>
      </c>
      <c r="J137" s="36">
        <v>2469.16</v>
      </c>
    </row>
    <row r="138" spans="1:10" x14ac:dyDescent="0.2">
      <c r="B138" s="35" t="s">
        <v>1083</v>
      </c>
      <c r="C138" s="35" t="s">
        <v>91</v>
      </c>
      <c r="D138" s="35" t="s">
        <v>1142</v>
      </c>
      <c r="E138" s="35"/>
      <c r="F138" s="35"/>
      <c r="G138" s="35"/>
      <c r="H138" s="105" t="s">
        <v>135</v>
      </c>
      <c r="I138" s="36">
        <v>500</v>
      </c>
      <c r="J138" s="36">
        <v>2969.16</v>
      </c>
    </row>
    <row r="139" spans="1:10" x14ac:dyDescent="0.2">
      <c r="B139" s="35" t="s">
        <v>1083</v>
      </c>
      <c r="C139" s="35" t="s">
        <v>91</v>
      </c>
      <c r="D139" s="35" t="s">
        <v>1142</v>
      </c>
      <c r="E139" s="35"/>
      <c r="F139" s="35"/>
      <c r="G139" s="35"/>
      <c r="H139" s="105" t="s">
        <v>135</v>
      </c>
      <c r="I139" s="36">
        <v>500</v>
      </c>
      <c r="J139" s="36">
        <v>3469.16</v>
      </c>
    </row>
    <row r="140" spans="1:10" x14ac:dyDescent="0.2">
      <c r="B140" s="35" t="s">
        <v>1083</v>
      </c>
      <c r="C140" s="35" t="s">
        <v>91</v>
      </c>
      <c r="D140" s="35" t="s">
        <v>1142</v>
      </c>
      <c r="E140" s="35"/>
      <c r="F140" s="35"/>
      <c r="G140" s="35"/>
      <c r="H140" s="105" t="s">
        <v>135</v>
      </c>
      <c r="I140" s="36">
        <v>500</v>
      </c>
      <c r="J140" s="36">
        <v>3969.16</v>
      </c>
    </row>
    <row r="141" spans="1:10" x14ac:dyDescent="0.2">
      <c r="B141" s="35" t="s">
        <v>1083</v>
      </c>
      <c r="C141" s="35" t="s">
        <v>91</v>
      </c>
      <c r="D141" s="35" t="s">
        <v>1142</v>
      </c>
      <c r="E141" s="35"/>
      <c r="F141" s="35"/>
      <c r="G141" s="35"/>
      <c r="H141" s="105" t="s">
        <v>135</v>
      </c>
      <c r="I141" s="36">
        <v>500</v>
      </c>
      <c r="J141" s="36">
        <v>4469.16</v>
      </c>
    </row>
    <row r="142" spans="1:10" x14ac:dyDescent="0.2">
      <c r="B142" s="35" t="s">
        <v>1083</v>
      </c>
      <c r="C142" s="35" t="s">
        <v>91</v>
      </c>
      <c r="D142" s="35" t="s">
        <v>1142</v>
      </c>
      <c r="E142" s="35"/>
      <c r="F142" s="35"/>
      <c r="G142" s="35"/>
      <c r="H142" s="105" t="s">
        <v>135</v>
      </c>
      <c r="I142" s="36">
        <v>500</v>
      </c>
      <c r="J142" s="36">
        <v>4969.16</v>
      </c>
    </row>
    <row r="143" spans="1:10" x14ac:dyDescent="0.2">
      <c r="B143" s="35" t="s">
        <v>1083</v>
      </c>
      <c r="C143" s="35" t="s">
        <v>91</v>
      </c>
      <c r="D143" s="35" t="s">
        <v>1142</v>
      </c>
      <c r="E143" s="35"/>
      <c r="F143" s="35"/>
      <c r="G143" s="35"/>
      <c r="H143" s="105" t="s">
        <v>135</v>
      </c>
      <c r="I143" s="36">
        <v>500</v>
      </c>
      <c r="J143" s="36">
        <v>5469.16</v>
      </c>
    </row>
    <row r="144" spans="1:10" x14ac:dyDescent="0.2">
      <c r="B144" s="35" t="s">
        <v>1083</v>
      </c>
      <c r="C144" s="35" t="s">
        <v>91</v>
      </c>
      <c r="D144" s="35" t="s">
        <v>1142</v>
      </c>
      <c r="E144" s="35"/>
      <c r="F144" s="35"/>
      <c r="G144" s="35"/>
      <c r="H144" s="105" t="s">
        <v>135</v>
      </c>
      <c r="I144" s="36">
        <v>500</v>
      </c>
      <c r="J144" s="36">
        <v>5969.16</v>
      </c>
    </row>
    <row r="145" spans="2:10" x14ac:dyDescent="0.2">
      <c r="B145" s="35" t="s">
        <v>1083</v>
      </c>
      <c r="C145" s="35" t="s">
        <v>91</v>
      </c>
      <c r="D145" s="35" t="s">
        <v>1142</v>
      </c>
      <c r="E145" s="35"/>
      <c r="F145" s="35"/>
      <c r="G145" s="35"/>
      <c r="H145" s="105" t="s">
        <v>135</v>
      </c>
      <c r="I145" s="36">
        <v>500</v>
      </c>
      <c r="J145" s="36">
        <v>6469.16</v>
      </c>
    </row>
    <row r="146" spans="2:10" x14ac:dyDescent="0.2">
      <c r="B146" s="35" t="s">
        <v>1083</v>
      </c>
      <c r="C146" s="35" t="s">
        <v>91</v>
      </c>
      <c r="D146" s="35" t="s">
        <v>1142</v>
      </c>
      <c r="E146" s="35"/>
      <c r="F146" s="35"/>
      <c r="G146" s="35"/>
      <c r="H146" s="105" t="s">
        <v>135</v>
      </c>
      <c r="I146" s="36">
        <v>500</v>
      </c>
      <c r="J146" s="36">
        <v>6969.16</v>
      </c>
    </row>
    <row r="147" spans="2:10" x14ac:dyDescent="0.2">
      <c r="B147" s="35" t="s">
        <v>1083</v>
      </c>
      <c r="C147" s="35" t="s">
        <v>91</v>
      </c>
      <c r="D147" s="35" t="s">
        <v>1142</v>
      </c>
      <c r="E147" s="35"/>
      <c r="F147" s="35"/>
      <c r="G147" s="35"/>
      <c r="H147" s="105" t="s">
        <v>135</v>
      </c>
      <c r="I147" s="36">
        <v>500</v>
      </c>
      <c r="J147" s="36">
        <v>7469.16</v>
      </c>
    </row>
    <row r="148" spans="2:10" x14ac:dyDescent="0.2">
      <c r="B148" s="35" t="s">
        <v>1083</v>
      </c>
      <c r="C148" s="35" t="s">
        <v>91</v>
      </c>
      <c r="D148" s="35" t="s">
        <v>1142</v>
      </c>
      <c r="E148" s="35"/>
      <c r="F148" s="35"/>
      <c r="G148" s="35"/>
      <c r="H148" s="105" t="s">
        <v>135</v>
      </c>
      <c r="I148" s="36">
        <v>275</v>
      </c>
      <c r="J148" s="36">
        <v>7744.16</v>
      </c>
    </row>
    <row r="149" spans="2:10" x14ac:dyDescent="0.2">
      <c r="B149" s="35" t="s">
        <v>1083</v>
      </c>
      <c r="C149" s="35" t="s">
        <v>91</v>
      </c>
      <c r="D149" s="35" t="s">
        <v>1142</v>
      </c>
      <c r="E149" s="35"/>
      <c r="F149" s="35"/>
      <c r="G149" s="35"/>
      <c r="H149" s="105" t="s">
        <v>135</v>
      </c>
      <c r="I149" s="36">
        <v>250</v>
      </c>
      <c r="J149" s="36">
        <v>7994.16</v>
      </c>
    </row>
    <row r="150" spans="2:10" x14ac:dyDescent="0.2">
      <c r="B150" s="35" t="s">
        <v>1083</v>
      </c>
      <c r="C150" s="35" t="s">
        <v>91</v>
      </c>
      <c r="D150" s="35" t="s">
        <v>1142</v>
      </c>
      <c r="E150" s="35"/>
      <c r="F150" s="35"/>
      <c r="G150" s="35"/>
      <c r="H150" s="105" t="s">
        <v>135</v>
      </c>
      <c r="I150" s="36">
        <v>125</v>
      </c>
      <c r="J150" s="36">
        <v>8119.16</v>
      </c>
    </row>
    <row r="151" spans="2:10" x14ac:dyDescent="0.2">
      <c r="B151" s="35" t="s">
        <v>1083</v>
      </c>
      <c r="C151" s="35" t="s">
        <v>91</v>
      </c>
      <c r="D151" s="35" t="s">
        <v>1142</v>
      </c>
      <c r="E151" s="35"/>
      <c r="F151" s="35"/>
      <c r="G151" s="35"/>
      <c r="H151" s="105" t="s">
        <v>135</v>
      </c>
      <c r="I151" s="36">
        <v>100</v>
      </c>
      <c r="J151" s="36">
        <v>8219.16</v>
      </c>
    </row>
    <row r="152" spans="2:10" x14ac:dyDescent="0.2">
      <c r="B152" s="35" t="s">
        <v>1083</v>
      </c>
      <c r="C152" s="35" t="s">
        <v>91</v>
      </c>
      <c r="D152" s="35" t="s">
        <v>1142</v>
      </c>
      <c r="E152" s="35"/>
      <c r="F152" s="35"/>
      <c r="G152" s="35"/>
      <c r="H152" s="105" t="s">
        <v>135</v>
      </c>
      <c r="I152" s="36">
        <v>100</v>
      </c>
      <c r="J152" s="36">
        <v>8319.16</v>
      </c>
    </row>
    <row r="153" spans="2:10" x14ac:dyDescent="0.2">
      <c r="B153" s="35" t="s">
        <v>1083</v>
      </c>
      <c r="C153" s="35" t="s">
        <v>91</v>
      </c>
      <c r="D153" s="35" t="s">
        <v>1142</v>
      </c>
      <c r="E153" s="35"/>
      <c r="F153" s="35"/>
      <c r="G153" s="35"/>
      <c r="H153" s="105" t="s">
        <v>135</v>
      </c>
      <c r="I153" s="36">
        <v>100</v>
      </c>
      <c r="J153" s="36">
        <v>8419.16</v>
      </c>
    </row>
    <row r="154" spans="2:10" x14ac:dyDescent="0.2">
      <c r="B154" s="35" t="s">
        <v>1083</v>
      </c>
      <c r="C154" s="35" t="s">
        <v>91</v>
      </c>
      <c r="D154" s="35" t="s">
        <v>1142</v>
      </c>
      <c r="E154" s="35"/>
      <c r="F154" s="35"/>
      <c r="G154" s="35"/>
      <c r="H154" s="105" t="s">
        <v>135</v>
      </c>
      <c r="I154" s="36">
        <v>75</v>
      </c>
      <c r="J154" s="36">
        <v>8494.16</v>
      </c>
    </row>
    <row r="155" spans="2:10" x14ac:dyDescent="0.2">
      <c r="B155" s="35" t="s">
        <v>1083</v>
      </c>
      <c r="C155" s="35" t="s">
        <v>91</v>
      </c>
      <c r="D155" s="35" t="s">
        <v>1084</v>
      </c>
      <c r="E155" s="35"/>
      <c r="F155" s="35"/>
      <c r="G155" s="35" t="s">
        <v>1085</v>
      </c>
      <c r="H155" s="105" t="s">
        <v>135</v>
      </c>
      <c r="I155" s="36">
        <v>-12875</v>
      </c>
      <c r="J155" s="36">
        <v>-4380.84</v>
      </c>
    </row>
    <row r="156" spans="2:10" x14ac:dyDescent="0.2">
      <c r="B156" s="35" t="s">
        <v>1083</v>
      </c>
      <c r="C156" s="35" t="s">
        <v>91</v>
      </c>
      <c r="D156" s="35" t="s">
        <v>1142</v>
      </c>
      <c r="E156" s="35"/>
      <c r="F156" s="35"/>
      <c r="G156" s="35"/>
      <c r="H156" s="105" t="s">
        <v>135</v>
      </c>
      <c r="I156" s="36">
        <v>575</v>
      </c>
      <c r="J156" s="36">
        <v>-3805.84</v>
      </c>
    </row>
    <row r="157" spans="2:10" x14ac:dyDescent="0.2">
      <c r="B157" s="35" t="s">
        <v>1083</v>
      </c>
      <c r="C157" s="35" t="s">
        <v>91</v>
      </c>
      <c r="D157" s="35" t="s">
        <v>1142</v>
      </c>
      <c r="E157" s="35"/>
      <c r="F157" s="35"/>
      <c r="G157" s="35"/>
      <c r="H157" s="105" t="s">
        <v>135</v>
      </c>
      <c r="I157" s="36">
        <v>575</v>
      </c>
      <c r="J157" s="36">
        <v>-3230.84</v>
      </c>
    </row>
    <row r="158" spans="2:10" x14ac:dyDescent="0.2">
      <c r="B158" s="35" t="s">
        <v>1083</v>
      </c>
      <c r="C158" s="35" t="s">
        <v>91</v>
      </c>
      <c r="D158" s="35" t="s">
        <v>1142</v>
      </c>
      <c r="E158" s="35"/>
      <c r="F158" s="35"/>
      <c r="G158" s="35"/>
      <c r="H158" s="105" t="s">
        <v>135</v>
      </c>
      <c r="I158" s="36">
        <v>575</v>
      </c>
      <c r="J158" s="36">
        <v>-2655.84</v>
      </c>
    </row>
    <row r="159" spans="2:10" x14ac:dyDescent="0.2">
      <c r="B159" s="35" t="s">
        <v>1083</v>
      </c>
      <c r="C159" s="35" t="s">
        <v>91</v>
      </c>
      <c r="D159" s="35" t="s">
        <v>1142</v>
      </c>
      <c r="E159" s="35"/>
      <c r="F159" s="35"/>
      <c r="G159" s="35"/>
      <c r="H159" s="105" t="s">
        <v>135</v>
      </c>
      <c r="I159" s="36">
        <v>625</v>
      </c>
      <c r="J159" s="36">
        <v>-2030.84</v>
      </c>
    </row>
    <row r="160" spans="2:10" x14ac:dyDescent="0.2">
      <c r="B160" s="35" t="s">
        <v>1083</v>
      </c>
      <c r="C160" s="35" t="s">
        <v>91</v>
      </c>
      <c r="D160" s="35" t="s">
        <v>1142</v>
      </c>
      <c r="E160" s="35"/>
      <c r="F160" s="35"/>
      <c r="G160" s="35"/>
      <c r="H160" s="105" t="s">
        <v>135</v>
      </c>
      <c r="I160" s="36">
        <v>3000</v>
      </c>
      <c r="J160" s="36">
        <v>969.16</v>
      </c>
    </row>
    <row r="161" spans="1:10" x14ac:dyDescent="0.2">
      <c r="B161" s="35" t="s">
        <v>730</v>
      </c>
      <c r="C161" s="35" t="s">
        <v>1048</v>
      </c>
      <c r="D161" s="35"/>
      <c r="E161" s="35"/>
      <c r="F161" s="35"/>
      <c r="G161" s="35" t="s">
        <v>1143</v>
      </c>
      <c r="H161" s="35" t="s">
        <v>1049</v>
      </c>
      <c r="I161" s="36">
        <v>350</v>
      </c>
      <c r="J161" s="36">
        <v>1319.16</v>
      </c>
    </row>
    <row r="162" spans="1:10" x14ac:dyDescent="0.2">
      <c r="B162" s="35" t="s">
        <v>897</v>
      </c>
      <c r="C162" s="35" t="s">
        <v>91</v>
      </c>
      <c r="D162" s="35" t="s">
        <v>1144</v>
      </c>
      <c r="E162" s="35"/>
      <c r="F162" s="35"/>
      <c r="G162" s="35" t="s">
        <v>1145</v>
      </c>
      <c r="H162" s="105" t="s">
        <v>135</v>
      </c>
      <c r="I162" s="36">
        <v>1388.54</v>
      </c>
      <c r="J162" s="36">
        <v>2707.7</v>
      </c>
    </row>
    <row r="163" spans="1:10" x14ac:dyDescent="0.2">
      <c r="A163" s="104" t="s">
        <v>1146</v>
      </c>
      <c r="I163" s="106">
        <v>2707.7</v>
      </c>
    </row>
    <row r="164" spans="1:10" x14ac:dyDescent="0.2">
      <c r="A164" s="104" t="s">
        <v>1147</v>
      </c>
    </row>
    <row r="165" spans="1:10" x14ac:dyDescent="0.2">
      <c r="B165" s="35" t="s">
        <v>1018</v>
      </c>
      <c r="C165" s="35" t="s">
        <v>143</v>
      </c>
      <c r="D165" s="35">
        <v>896</v>
      </c>
      <c r="E165" s="35" t="s">
        <v>58</v>
      </c>
      <c r="F165" s="35" t="s">
        <v>1016</v>
      </c>
      <c r="G165" s="35" t="s">
        <v>1148</v>
      </c>
      <c r="H165" s="35" t="s">
        <v>146</v>
      </c>
      <c r="I165" s="36">
        <v>500</v>
      </c>
      <c r="J165" s="36">
        <v>500</v>
      </c>
    </row>
    <row r="166" spans="1:10" x14ac:dyDescent="0.2">
      <c r="B166" s="35" t="s">
        <v>1018</v>
      </c>
      <c r="C166" s="35" t="s">
        <v>143</v>
      </c>
      <c r="D166" s="35">
        <v>895</v>
      </c>
      <c r="E166" s="35" t="s">
        <v>150</v>
      </c>
      <c r="F166" s="35" t="s">
        <v>1016</v>
      </c>
      <c r="G166" s="35" t="s">
        <v>1149</v>
      </c>
      <c r="H166" s="35" t="s">
        <v>146</v>
      </c>
      <c r="I166" s="36">
        <v>1500</v>
      </c>
      <c r="J166" s="36">
        <v>2000</v>
      </c>
    </row>
    <row r="167" spans="1:10" ht="23" x14ac:dyDescent="0.2">
      <c r="B167" s="35" t="s">
        <v>875</v>
      </c>
      <c r="C167" s="35" t="s">
        <v>143</v>
      </c>
      <c r="D167" s="35">
        <v>1416</v>
      </c>
      <c r="E167" s="35" t="s">
        <v>1150</v>
      </c>
      <c r="F167" s="35"/>
      <c r="G167" s="35" t="s">
        <v>1151</v>
      </c>
      <c r="H167" s="35" t="s">
        <v>146</v>
      </c>
      <c r="I167" s="36">
        <v>20000</v>
      </c>
      <c r="J167" s="36">
        <v>22000</v>
      </c>
    </row>
    <row r="168" spans="1:10" x14ac:dyDescent="0.2">
      <c r="B168" s="35" t="s">
        <v>897</v>
      </c>
      <c r="C168" s="35" t="s">
        <v>91</v>
      </c>
      <c r="D168" s="35" t="s">
        <v>1046</v>
      </c>
      <c r="E168" s="35"/>
      <c r="F168" s="35"/>
      <c r="G168" s="35" t="s">
        <v>1047</v>
      </c>
      <c r="H168" s="105" t="s">
        <v>135</v>
      </c>
      <c r="I168" s="36">
        <v>64800</v>
      </c>
      <c r="J168" s="36">
        <v>86800</v>
      </c>
    </row>
    <row r="169" spans="1:10" x14ac:dyDescent="0.2">
      <c r="A169" s="104" t="s">
        <v>1152</v>
      </c>
      <c r="I169" s="106">
        <v>86800</v>
      </c>
    </row>
    <row r="170" spans="1:10" x14ac:dyDescent="0.2">
      <c r="A170" s="104" t="s">
        <v>1153</v>
      </c>
    </row>
    <row r="171" spans="1:10" ht="23" x14ac:dyDescent="0.2">
      <c r="B171" s="35" t="s">
        <v>1013</v>
      </c>
      <c r="C171" s="35" t="s">
        <v>143</v>
      </c>
      <c r="D171" s="35">
        <v>1321</v>
      </c>
      <c r="E171" s="35" t="s">
        <v>162</v>
      </c>
      <c r="F171" s="35"/>
      <c r="G171" s="35" t="s">
        <v>179</v>
      </c>
      <c r="H171" s="35" t="s">
        <v>146</v>
      </c>
      <c r="I171" s="36">
        <v>193.75</v>
      </c>
      <c r="J171" s="36">
        <v>193.75</v>
      </c>
    </row>
    <row r="172" spans="1:10" x14ac:dyDescent="0.2">
      <c r="B172" s="35" t="s">
        <v>1154</v>
      </c>
      <c r="C172" s="35" t="s">
        <v>143</v>
      </c>
      <c r="D172" s="35">
        <v>913</v>
      </c>
      <c r="E172" s="35" t="s">
        <v>56</v>
      </c>
      <c r="F172" s="35"/>
      <c r="G172" s="35" t="s">
        <v>1155</v>
      </c>
      <c r="H172" s="35" t="s">
        <v>146</v>
      </c>
      <c r="I172" s="36">
        <v>30000</v>
      </c>
      <c r="J172" s="36">
        <v>30193.75</v>
      </c>
    </row>
    <row r="173" spans="1:10" x14ac:dyDescent="0.2">
      <c r="B173" s="35" t="s">
        <v>257</v>
      </c>
      <c r="C173" s="35" t="s">
        <v>143</v>
      </c>
      <c r="D173" s="35">
        <v>915</v>
      </c>
      <c r="E173" s="35" t="s">
        <v>70</v>
      </c>
      <c r="F173" s="35"/>
      <c r="G173" s="35" t="s">
        <v>1156</v>
      </c>
      <c r="H173" s="35" t="s">
        <v>146</v>
      </c>
      <c r="I173" s="36">
        <v>10000</v>
      </c>
      <c r="J173" s="36">
        <v>40193.75</v>
      </c>
    </row>
    <row r="174" spans="1:10" ht="56" x14ac:dyDescent="0.2">
      <c r="B174" s="35" t="s">
        <v>295</v>
      </c>
      <c r="C174" s="35" t="s">
        <v>143</v>
      </c>
      <c r="D174" s="35">
        <v>936</v>
      </c>
      <c r="E174" s="35" t="s">
        <v>1108</v>
      </c>
      <c r="F174" s="35"/>
      <c r="G174" s="35" t="s">
        <v>1157</v>
      </c>
      <c r="H174" s="35" t="s">
        <v>146</v>
      </c>
      <c r="I174" s="36">
        <v>3000</v>
      </c>
      <c r="J174" s="36">
        <v>43193.75</v>
      </c>
    </row>
    <row r="175" spans="1:10" x14ac:dyDescent="0.2">
      <c r="B175" s="35" t="s">
        <v>580</v>
      </c>
      <c r="C175" s="35" t="s">
        <v>143</v>
      </c>
      <c r="D175" s="35">
        <v>1187</v>
      </c>
      <c r="E175" s="35" t="s">
        <v>1158</v>
      </c>
      <c r="F175" s="35"/>
      <c r="G175" s="35" t="s">
        <v>1159</v>
      </c>
      <c r="H175" s="35" t="s">
        <v>146</v>
      </c>
      <c r="I175" s="36">
        <v>30000</v>
      </c>
      <c r="J175" s="36">
        <v>73193.75</v>
      </c>
    </row>
    <row r="176" spans="1:10" ht="23" x14ac:dyDescent="0.2">
      <c r="B176" s="35" t="s">
        <v>1023</v>
      </c>
      <c r="C176" s="35" t="s">
        <v>143</v>
      </c>
      <c r="D176" s="35">
        <v>1323</v>
      </c>
      <c r="E176" s="35" t="s">
        <v>63</v>
      </c>
      <c r="F176" s="35"/>
      <c r="G176" s="35" t="s">
        <v>179</v>
      </c>
      <c r="H176" s="35" t="s">
        <v>146</v>
      </c>
      <c r="I176" s="36">
        <v>65</v>
      </c>
      <c r="J176" s="36">
        <v>73258.75</v>
      </c>
    </row>
    <row r="177" spans="2:10" ht="56" x14ac:dyDescent="0.2">
      <c r="B177" s="35" t="s">
        <v>1110</v>
      </c>
      <c r="C177" s="35" t="s">
        <v>143</v>
      </c>
      <c r="D177" s="35">
        <v>1215</v>
      </c>
      <c r="E177" s="35" t="s">
        <v>1160</v>
      </c>
      <c r="F177" s="35"/>
      <c r="G177" s="35" t="s">
        <v>1161</v>
      </c>
      <c r="H177" s="35" t="s">
        <v>146</v>
      </c>
      <c r="I177" s="36">
        <v>50000</v>
      </c>
      <c r="J177" s="36">
        <v>123258.75</v>
      </c>
    </row>
    <row r="178" spans="2:10" ht="23" x14ac:dyDescent="0.2">
      <c r="B178" s="35" t="s">
        <v>641</v>
      </c>
      <c r="C178" s="35" t="s">
        <v>143</v>
      </c>
      <c r="D178" s="35">
        <v>1322</v>
      </c>
      <c r="E178" s="35" t="s">
        <v>162</v>
      </c>
      <c r="F178" s="35"/>
      <c r="G178" s="35" t="s">
        <v>179</v>
      </c>
      <c r="H178" s="35" t="s">
        <v>146</v>
      </c>
      <c r="I178" s="36">
        <v>193.75</v>
      </c>
      <c r="J178" s="36">
        <v>123452.5</v>
      </c>
    </row>
    <row r="179" spans="2:10" ht="23" x14ac:dyDescent="0.2">
      <c r="B179" s="35" t="s">
        <v>1028</v>
      </c>
      <c r="C179" s="35" t="s">
        <v>143</v>
      </c>
      <c r="D179" s="35">
        <v>1324</v>
      </c>
      <c r="E179" s="35" t="s">
        <v>63</v>
      </c>
      <c r="F179" s="35"/>
      <c r="G179" s="35" t="s">
        <v>179</v>
      </c>
      <c r="H179" s="35" t="s">
        <v>146</v>
      </c>
      <c r="I179" s="36">
        <v>65</v>
      </c>
      <c r="J179" s="36">
        <v>123517.5</v>
      </c>
    </row>
    <row r="180" spans="2:10" x14ac:dyDescent="0.2">
      <c r="B180" s="35" t="s">
        <v>727</v>
      </c>
      <c r="C180" s="35" t="s">
        <v>143</v>
      </c>
      <c r="D180" s="35">
        <v>1297</v>
      </c>
      <c r="E180" s="35" t="s">
        <v>1162</v>
      </c>
      <c r="F180" s="35"/>
      <c r="G180" s="35" t="s">
        <v>1163</v>
      </c>
      <c r="H180" s="35" t="s">
        <v>146</v>
      </c>
      <c r="I180" s="36">
        <v>2500</v>
      </c>
      <c r="J180" s="36">
        <v>126017.5</v>
      </c>
    </row>
    <row r="181" spans="2:10" x14ac:dyDescent="0.2">
      <c r="B181" s="35" t="s">
        <v>727</v>
      </c>
      <c r="C181" s="35" t="s">
        <v>143</v>
      </c>
      <c r="D181" s="35">
        <v>1298</v>
      </c>
      <c r="E181" s="35" t="s">
        <v>1162</v>
      </c>
      <c r="F181" s="35"/>
      <c r="G181" s="35" t="s">
        <v>1164</v>
      </c>
      <c r="H181" s="35" t="s">
        <v>146</v>
      </c>
      <c r="I181" s="36">
        <v>1000</v>
      </c>
      <c r="J181" s="36">
        <v>127017.5</v>
      </c>
    </row>
    <row r="182" spans="2:10" x14ac:dyDescent="0.2">
      <c r="B182" s="35" t="s">
        <v>727</v>
      </c>
      <c r="C182" s="35" t="s">
        <v>143</v>
      </c>
      <c r="D182" s="35">
        <v>1299</v>
      </c>
      <c r="E182" s="35" t="s">
        <v>1165</v>
      </c>
      <c r="F182" s="35"/>
      <c r="G182" s="35" t="s">
        <v>1166</v>
      </c>
      <c r="H182" s="35" t="s">
        <v>146</v>
      </c>
      <c r="I182" s="36">
        <v>1000</v>
      </c>
      <c r="J182" s="36">
        <v>128017.5</v>
      </c>
    </row>
    <row r="183" spans="2:10" x14ac:dyDescent="0.2">
      <c r="B183" s="35" t="s">
        <v>776</v>
      </c>
      <c r="C183" s="35" t="s">
        <v>143</v>
      </c>
      <c r="D183" s="35">
        <v>1331</v>
      </c>
      <c r="E183" s="35" t="s">
        <v>162</v>
      </c>
      <c r="F183" s="35"/>
      <c r="G183" s="35" t="s">
        <v>195</v>
      </c>
      <c r="H183" s="35" t="s">
        <v>146</v>
      </c>
      <c r="I183" s="36">
        <v>193.75</v>
      </c>
      <c r="J183" s="36">
        <v>128211.25</v>
      </c>
    </row>
    <row r="184" spans="2:10" x14ac:dyDescent="0.2">
      <c r="B184" s="35" t="s">
        <v>787</v>
      </c>
      <c r="C184" s="35" t="s">
        <v>143</v>
      </c>
      <c r="D184" s="35">
        <v>1338</v>
      </c>
      <c r="E184" s="35" t="s">
        <v>69</v>
      </c>
      <c r="F184" s="35"/>
      <c r="G184" s="35" t="s">
        <v>1167</v>
      </c>
      <c r="H184" s="35" t="s">
        <v>146</v>
      </c>
      <c r="I184" s="36">
        <v>10000</v>
      </c>
      <c r="J184" s="36">
        <v>138211.25</v>
      </c>
    </row>
    <row r="185" spans="2:10" ht="23" x14ac:dyDescent="0.2">
      <c r="B185" s="35" t="s">
        <v>791</v>
      </c>
      <c r="C185" s="35" t="s">
        <v>143</v>
      </c>
      <c r="D185" s="35">
        <v>1341</v>
      </c>
      <c r="E185" s="35" t="s">
        <v>58</v>
      </c>
      <c r="F185" s="35"/>
      <c r="G185" s="35" t="s">
        <v>196</v>
      </c>
      <c r="H185" s="35" t="s">
        <v>146</v>
      </c>
      <c r="I185" s="36">
        <v>516.25</v>
      </c>
      <c r="J185" s="36">
        <v>138727.5</v>
      </c>
    </row>
    <row r="186" spans="2:10" x14ac:dyDescent="0.2">
      <c r="B186" s="35" t="s">
        <v>869</v>
      </c>
      <c r="C186" s="35" t="s">
        <v>143</v>
      </c>
      <c r="D186" s="35">
        <v>1407</v>
      </c>
      <c r="E186" s="35" t="s">
        <v>69</v>
      </c>
      <c r="F186" s="35"/>
      <c r="G186" s="35" t="s">
        <v>1168</v>
      </c>
      <c r="H186" s="35" t="s">
        <v>146</v>
      </c>
      <c r="I186" s="36">
        <v>5000</v>
      </c>
      <c r="J186" s="36">
        <v>143727.5</v>
      </c>
    </row>
    <row r="187" spans="2:10" x14ac:dyDescent="0.2">
      <c r="B187" s="35" t="s">
        <v>869</v>
      </c>
      <c r="C187" s="35" t="s">
        <v>143</v>
      </c>
      <c r="D187" s="35">
        <v>1408</v>
      </c>
      <c r="E187" s="35" t="s">
        <v>69</v>
      </c>
      <c r="F187" s="35"/>
      <c r="G187" s="35" t="s">
        <v>1169</v>
      </c>
      <c r="H187" s="35" t="s">
        <v>146</v>
      </c>
      <c r="I187" s="36">
        <v>1300</v>
      </c>
      <c r="J187" s="36">
        <v>145027.5</v>
      </c>
    </row>
    <row r="188" spans="2:10" x14ac:dyDescent="0.2">
      <c r="B188" s="35" t="s">
        <v>1170</v>
      </c>
      <c r="C188" s="35" t="s">
        <v>143</v>
      </c>
      <c r="D188" s="35">
        <v>1411</v>
      </c>
      <c r="E188" s="35" t="s">
        <v>66</v>
      </c>
      <c r="F188" s="35"/>
      <c r="G188" s="35" t="s">
        <v>1171</v>
      </c>
      <c r="H188" s="35" t="s">
        <v>146</v>
      </c>
      <c r="I188" s="36">
        <v>5265</v>
      </c>
      <c r="J188" s="36">
        <v>150292.5</v>
      </c>
    </row>
    <row r="189" spans="2:10" x14ac:dyDescent="0.2">
      <c r="B189" s="35" t="s">
        <v>1036</v>
      </c>
      <c r="C189" s="35" t="s">
        <v>143</v>
      </c>
      <c r="D189" s="35">
        <v>1413</v>
      </c>
      <c r="E189" s="35" t="s">
        <v>68</v>
      </c>
      <c r="F189" s="35"/>
      <c r="G189" s="35" t="s">
        <v>1172</v>
      </c>
      <c r="H189" s="35" t="s">
        <v>146</v>
      </c>
      <c r="I189" s="36">
        <v>65</v>
      </c>
      <c r="J189" s="36">
        <v>150357.5</v>
      </c>
    </row>
    <row r="190" spans="2:10" x14ac:dyDescent="0.2">
      <c r="B190" s="35" t="s">
        <v>1036</v>
      </c>
      <c r="C190" s="35" t="s">
        <v>143</v>
      </c>
      <c r="D190" s="35">
        <v>1413</v>
      </c>
      <c r="E190" s="35" t="s">
        <v>68</v>
      </c>
      <c r="F190" s="35"/>
      <c r="G190" s="35" t="s">
        <v>194</v>
      </c>
      <c r="H190" s="35" t="s">
        <v>146</v>
      </c>
      <c r="I190" s="36">
        <v>65</v>
      </c>
      <c r="J190" s="36">
        <v>150422.5</v>
      </c>
    </row>
    <row r="191" spans="2:10" x14ac:dyDescent="0.2">
      <c r="B191" s="35" t="s">
        <v>1036</v>
      </c>
      <c r="C191" s="35" t="s">
        <v>143</v>
      </c>
      <c r="D191" s="35">
        <v>1413</v>
      </c>
      <c r="E191" s="35" t="s">
        <v>68</v>
      </c>
      <c r="F191" s="35"/>
      <c r="G191" s="35" t="s">
        <v>1173</v>
      </c>
      <c r="H191" s="35" t="s">
        <v>146</v>
      </c>
      <c r="I191" s="36">
        <v>65</v>
      </c>
      <c r="J191" s="36">
        <v>150487.5</v>
      </c>
    </row>
    <row r="192" spans="2:10" ht="23" x14ac:dyDescent="0.2">
      <c r="B192" s="35" t="s">
        <v>1036</v>
      </c>
      <c r="C192" s="35" t="s">
        <v>143</v>
      </c>
      <c r="D192" s="35">
        <v>1412</v>
      </c>
      <c r="E192" s="35" t="s">
        <v>54</v>
      </c>
      <c r="F192" s="35"/>
      <c r="G192" s="35" t="s">
        <v>1174</v>
      </c>
      <c r="H192" s="35" t="s">
        <v>146</v>
      </c>
      <c r="I192" s="36">
        <v>90</v>
      </c>
      <c r="J192" s="36">
        <v>150577.5</v>
      </c>
    </row>
    <row r="193" spans="1:10" ht="23" x14ac:dyDescent="0.2">
      <c r="B193" s="35" t="s">
        <v>1036</v>
      </c>
      <c r="C193" s="35" t="s">
        <v>143</v>
      </c>
      <c r="D193" s="35">
        <v>1412</v>
      </c>
      <c r="E193" s="35" t="s">
        <v>54</v>
      </c>
      <c r="F193" s="35"/>
      <c r="G193" s="35" t="s">
        <v>1175</v>
      </c>
      <c r="H193" s="35" t="s">
        <v>146</v>
      </c>
      <c r="I193" s="36">
        <v>90</v>
      </c>
      <c r="J193" s="36">
        <v>150667.5</v>
      </c>
    </row>
    <row r="194" spans="1:10" x14ac:dyDescent="0.2">
      <c r="B194" s="35" t="s">
        <v>1036</v>
      </c>
      <c r="C194" s="35" t="s">
        <v>143</v>
      </c>
      <c r="D194" s="35">
        <v>1413</v>
      </c>
      <c r="E194" s="35" t="s">
        <v>68</v>
      </c>
      <c r="F194" s="35"/>
      <c r="G194" s="35" t="s">
        <v>1176</v>
      </c>
      <c r="H194" s="35" t="s">
        <v>146</v>
      </c>
      <c r="I194" s="36">
        <v>65</v>
      </c>
      <c r="J194" s="36">
        <v>150732.5</v>
      </c>
    </row>
    <row r="195" spans="1:10" ht="23" x14ac:dyDescent="0.2">
      <c r="B195" s="35" t="s">
        <v>1036</v>
      </c>
      <c r="C195" s="35" t="s">
        <v>143</v>
      </c>
      <c r="D195" s="35">
        <v>1412</v>
      </c>
      <c r="E195" s="35" t="s">
        <v>54</v>
      </c>
      <c r="F195" s="35"/>
      <c r="G195" s="35" t="s">
        <v>1177</v>
      </c>
      <c r="H195" s="35" t="s">
        <v>146</v>
      </c>
      <c r="I195" s="36">
        <v>90</v>
      </c>
      <c r="J195" s="36">
        <v>150822.5</v>
      </c>
    </row>
    <row r="196" spans="1:10" ht="23" x14ac:dyDescent="0.2">
      <c r="B196" s="35" t="s">
        <v>1036</v>
      </c>
      <c r="C196" s="35" t="s">
        <v>143</v>
      </c>
      <c r="D196" s="35">
        <v>1412</v>
      </c>
      <c r="E196" s="35" t="s">
        <v>54</v>
      </c>
      <c r="F196" s="35"/>
      <c r="G196" s="35" t="s">
        <v>1178</v>
      </c>
      <c r="H196" s="35" t="s">
        <v>146</v>
      </c>
      <c r="I196" s="36">
        <v>90</v>
      </c>
      <c r="J196" s="36">
        <v>150912.5</v>
      </c>
    </row>
    <row r="197" spans="1:10" x14ac:dyDescent="0.2">
      <c r="B197" s="35" t="s">
        <v>1036</v>
      </c>
      <c r="C197" s="35" t="s">
        <v>143</v>
      </c>
      <c r="D197" s="35">
        <v>1414</v>
      </c>
      <c r="E197" s="35" t="s">
        <v>55</v>
      </c>
      <c r="F197" s="35"/>
      <c r="G197" s="35" t="s">
        <v>194</v>
      </c>
      <c r="H197" s="35" t="s">
        <v>146</v>
      </c>
      <c r="I197" s="36">
        <v>131.25</v>
      </c>
      <c r="J197" s="36">
        <v>151043.75</v>
      </c>
    </row>
    <row r="198" spans="1:10" x14ac:dyDescent="0.2">
      <c r="B198" s="35" t="s">
        <v>1036</v>
      </c>
      <c r="C198" s="35" t="s">
        <v>143</v>
      </c>
      <c r="D198" s="35">
        <v>1414</v>
      </c>
      <c r="E198" s="35" t="s">
        <v>55</v>
      </c>
      <c r="F198" s="35"/>
      <c r="G198" s="35" t="s">
        <v>1172</v>
      </c>
      <c r="H198" s="35" t="s">
        <v>146</v>
      </c>
      <c r="I198" s="36">
        <v>131.25</v>
      </c>
      <c r="J198" s="36">
        <v>151175</v>
      </c>
    </row>
    <row r="199" spans="1:10" x14ac:dyDescent="0.2">
      <c r="B199" s="35" t="s">
        <v>1036</v>
      </c>
      <c r="C199" s="35" t="s">
        <v>143</v>
      </c>
      <c r="D199" s="35">
        <v>1414</v>
      </c>
      <c r="E199" s="35" t="s">
        <v>55</v>
      </c>
      <c r="F199" s="35"/>
      <c r="G199" s="35" t="s">
        <v>1176</v>
      </c>
      <c r="H199" s="35" t="s">
        <v>146</v>
      </c>
      <c r="I199" s="36">
        <v>131.25</v>
      </c>
      <c r="J199" s="36">
        <v>151306.25</v>
      </c>
    </row>
    <row r="200" spans="1:10" x14ac:dyDescent="0.2">
      <c r="B200" s="35" t="s">
        <v>1036</v>
      </c>
      <c r="C200" s="35" t="s">
        <v>143</v>
      </c>
      <c r="D200" s="35">
        <v>1414</v>
      </c>
      <c r="E200" s="35" t="s">
        <v>55</v>
      </c>
      <c r="F200" s="35"/>
      <c r="G200" s="35" t="s">
        <v>1173</v>
      </c>
      <c r="H200" s="35" t="s">
        <v>146</v>
      </c>
      <c r="I200" s="36">
        <v>131.25</v>
      </c>
      <c r="J200" s="36">
        <v>151437.5</v>
      </c>
    </row>
    <row r="201" spans="1:10" x14ac:dyDescent="0.2">
      <c r="B201" s="35" t="s">
        <v>1179</v>
      </c>
      <c r="C201" s="35" t="s">
        <v>143</v>
      </c>
      <c r="D201" s="35">
        <v>1422</v>
      </c>
      <c r="E201" s="35" t="s">
        <v>69</v>
      </c>
      <c r="F201" s="35"/>
      <c r="G201" s="35" t="s">
        <v>1180</v>
      </c>
      <c r="H201" s="35" t="s">
        <v>146</v>
      </c>
      <c r="I201" s="36">
        <v>10000</v>
      </c>
      <c r="J201" s="36">
        <v>161437.5</v>
      </c>
    </row>
    <row r="202" spans="1:10" x14ac:dyDescent="0.2">
      <c r="B202" s="35" t="s">
        <v>229</v>
      </c>
      <c r="C202" s="35" t="s">
        <v>143</v>
      </c>
      <c r="D202" s="35">
        <v>1432</v>
      </c>
      <c r="E202" s="35" t="s">
        <v>70</v>
      </c>
      <c r="F202" s="35"/>
      <c r="G202" s="35" t="s">
        <v>1181</v>
      </c>
      <c r="H202" s="35" t="s">
        <v>146</v>
      </c>
      <c r="I202" s="36">
        <v>5000</v>
      </c>
      <c r="J202" s="36">
        <v>166437.5</v>
      </c>
    </row>
    <row r="203" spans="1:10" x14ac:dyDescent="0.2">
      <c r="B203" s="35" t="s">
        <v>897</v>
      </c>
      <c r="C203" s="35" t="s">
        <v>91</v>
      </c>
      <c r="D203" s="35" t="s">
        <v>1046</v>
      </c>
      <c r="E203" s="35"/>
      <c r="F203" s="35"/>
      <c r="G203" s="35" t="s">
        <v>1047</v>
      </c>
      <c r="H203" s="105" t="s">
        <v>135</v>
      </c>
      <c r="I203" s="36">
        <v>-166437.5</v>
      </c>
      <c r="J203" s="36">
        <v>0</v>
      </c>
    </row>
    <row r="204" spans="1:10" x14ac:dyDescent="0.2">
      <c r="A204" s="104" t="s">
        <v>1182</v>
      </c>
      <c r="I204" s="106">
        <v>0</v>
      </c>
    </row>
    <row r="205" spans="1:10" x14ac:dyDescent="0.2">
      <c r="A205" s="104" t="s">
        <v>1183</v>
      </c>
    </row>
    <row r="206" spans="1:10" x14ac:dyDescent="0.2">
      <c r="B206" s="35" t="s">
        <v>257</v>
      </c>
      <c r="C206" s="35" t="s">
        <v>258</v>
      </c>
      <c r="D206" s="35">
        <v>916</v>
      </c>
      <c r="E206" s="35" t="s">
        <v>259</v>
      </c>
      <c r="F206" s="35"/>
      <c r="G206" s="35" t="s">
        <v>260</v>
      </c>
      <c r="H206" s="35" t="s">
        <v>262</v>
      </c>
      <c r="I206" s="36">
        <v>500</v>
      </c>
      <c r="J206" s="36">
        <v>500</v>
      </c>
    </row>
    <row r="207" spans="1:10" x14ac:dyDescent="0.2">
      <c r="B207" s="35" t="s">
        <v>263</v>
      </c>
      <c r="C207" s="35" t="s">
        <v>258</v>
      </c>
      <c r="D207" s="35">
        <v>917</v>
      </c>
      <c r="E207" s="35" t="s">
        <v>269</v>
      </c>
      <c r="F207" s="35"/>
      <c r="G207" s="35" t="s">
        <v>270</v>
      </c>
      <c r="H207" s="35" t="s">
        <v>262</v>
      </c>
      <c r="I207" s="36">
        <v>500</v>
      </c>
      <c r="J207" s="36">
        <v>1000</v>
      </c>
    </row>
    <row r="208" spans="1:10" x14ac:dyDescent="0.2">
      <c r="B208" s="35" t="s">
        <v>263</v>
      </c>
      <c r="C208" s="35" t="s">
        <v>266</v>
      </c>
      <c r="D208" s="35">
        <v>919</v>
      </c>
      <c r="E208" s="35" t="s">
        <v>267</v>
      </c>
      <c r="F208" s="35"/>
      <c r="G208" s="35" t="s">
        <v>268</v>
      </c>
      <c r="H208" s="35" t="s">
        <v>262</v>
      </c>
      <c r="I208" s="36">
        <v>-125</v>
      </c>
      <c r="J208" s="36">
        <v>875</v>
      </c>
    </row>
    <row r="209" spans="2:10" x14ac:dyDescent="0.2">
      <c r="B209" s="35" t="s">
        <v>263</v>
      </c>
      <c r="C209" s="35" t="s">
        <v>258</v>
      </c>
      <c r="D209" s="35">
        <v>918</v>
      </c>
      <c r="E209" s="35" t="s">
        <v>267</v>
      </c>
      <c r="F209" s="35"/>
      <c r="G209" s="35" t="s">
        <v>268</v>
      </c>
      <c r="H209" s="35" t="s">
        <v>262</v>
      </c>
      <c r="I209" s="36">
        <v>125</v>
      </c>
      <c r="J209" s="36">
        <v>1000</v>
      </c>
    </row>
    <row r="210" spans="2:10" x14ac:dyDescent="0.2">
      <c r="B210" s="35" t="s">
        <v>263</v>
      </c>
      <c r="C210" s="35" t="s">
        <v>258</v>
      </c>
      <c r="D210" s="35">
        <v>920</v>
      </c>
      <c r="E210" s="35" t="s">
        <v>264</v>
      </c>
      <c r="F210" s="35"/>
      <c r="G210" s="35" t="s">
        <v>265</v>
      </c>
      <c r="H210" s="35" t="s">
        <v>262</v>
      </c>
      <c r="I210" s="36">
        <v>225</v>
      </c>
      <c r="J210" s="36">
        <v>1225</v>
      </c>
    </row>
    <row r="211" spans="2:10" x14ac:dyDescent="0.2">
      <c r="B211" s="35" t="s">
        <v>271</v>
      </c>
      <c r="C211" s="35" t="s">
        <v>258</v>
      </c>
      <c r="D211" s="35">
        <v>927</v>
      </c>
      <c r="E211" s="35" t="s">
        <v>273</v>
      </c>
      <c r="F211" s="35"/>
      <c r="G211" s="35" t="s">
        <v>270</v>
      </c>
      <c r="H211" s="35" t="s">
        <v>262</v>
      </c>
      <c r="I211" s="36">
        <v>500</v>
      </c>
      <c r="J211" s="36">
        <v>1725</v>
      </c>
    </row>
    <row r="212" spans="2:10" x14ac:dyDescent="0.2">
      <c r="B212" s="35" t="s">
        <v>271</v>
      </c>
      <c r="C212" s="35" t="s">
        <v>258</v>
      </c>
      <c r="D212" s="35">
        <v>925</v>
      </c>
      <c r="E212" s="35" t="s">
        <v>275</v>
      </c>
      <c r="F212" s="35"/>
      <c r="G212" s="35" t="s">
        <v>260</v>
      </c>
      <c r="H212" s="35" t="s">
        <v>262</v>
      </c>
      <c r="I212" s="36">
        <v>500</v>
      </c>
      <c r="J212" s="36">
        <v>2225</v>
      </c>
    </row>
    <row r="213" spans="2:10" x14ac:dyDescent="0.2">
      <c r="B213" s="35" t="s">
        <v>271</v>
      </c>
      <c r="C213" s="35" t="s">
        <v>258</v>
      </c>
      <c r="D213" s="35">
        <v>926</v>
      </c>
      <c r="E213" s="35" t="s">
        <v>274</v>
      </c>
      <c r="F213" s="35"/>
      <c r="G213" s="35" t="s">
        <v>260</v>
      </c>
      <c r="H213" s="35" t="s">
        <v>262</v>
      </c>
      <c r="I213" s="36">
        <v>500</v>
      </c>
      <c r="J213" s="36">
        <v>2725</v>
      </c>
    </row>
    <row r="214" spans="2:10" x14ac:dyDescent="0.2">
      <c r="B214" s="35" t="s">
        <v>271</v>
      </c>
      <c r="C214" s="35" t="s">
        <v>258</v>
      </c>
      <c r="D214" s="35">
        <v>923</v>
      </c>
      <c r="E214" s="35" t="s">
        <v>277</v>
      </c>
      <c r="F214" s="35"/>
      <c r="G214" s="35" t="s">
        <v>270</v>
      </c>
      <c r="H214" s="35" t="s">
        <v>262</v>
      </c>
      <c r="I214" s="36">
        <v>500</v>
      </c>
      <c r="J214" s="36">
        <v>3225</v>
      </c>
    </row>
    <row r="215" spans="2:10" x14ac:dyDescent="0.2">
      <c r="B215" s="35" t="s">
        <v>271</v>
      </c>
      <c r="C215" s="35" t="s">
        <v>258</v>
      </c>
      <c r="D215" s="35">
        <v>922</v>
      </c>
      <c r="E215" s="35" t="s">
        <v>278</v>
      </c>
      <c r="F215" s="35"/>
      <c r="G215" s="35" t="s">
        <v>268</v>
      </c>
      <c r="H215" s="35" t="s">
        <v>262</v>
      </c>
      <c r="I215" s="36">
        <v>125</v>
      </c>
      <c r="J215" s="36">
        <v>3350</v>
      </c>
    </row>
    <row r="216" spans="2:10" x14ac:dyDescent="0.2">
      <c r="B216" s="35" t="s">
        <v>271</v>
      </c>
      <c r="C216" s="35" t="s">
        <v>258</v>
      </c>
      <c r="D216" s="35">
        <v>928</v>
      </c>
      <c r="E216" s="35" t="s">
        <v>272</v>
      </c>
      <c r="F216" s="35"/>
      <c r="G216" s="35" t="s">
        <v>270</v>
      </c>
      <c r="H216" s="35" t="s">
        <v>262</v>
      </c>
      <c r="I216" s="36">
        <v>500</v>
      </c>
      <c r="J216" s="36">
        <v>3850</v>
      </c>
    </row>
    <row r="217" spans="2:10" x14ac:dyDescent="0.2">
      <c r="B217" s="35" t="s">
        <v>271</v>
      </c>
      <c r="C217" s="35" t="s">
        <v>258</v>
      </c>
      <c r="D217" s="35">
        <v>922</v>
      </c>
      <c r="E217" s="35" t="s">
        <v>278</v>
      </c>
      <c r="F217" s="35"/>
      <c r="G217" s="35" t="s">
        <v>279</v>
      </c>
      <c r="H217" s="35" t="s">
        <v>262</v>
      </c>
      <c r="I217" s="36">
        <v>500</v>
      </c>
      <c r="J217" s="36">
        <v>4350</v>
      </c>
    </row>
    <row r="218" spans="2:10" x14ac:dyDescent="0.2">
      <c r="B218" s="35" t="s">
        <v>271</v>
      </c>
      <c r="C218" s="35" t="s">
        <v>258</v>
      </c>
      <c r="D218" s="35">
        <v>921</v>
      </c>
      <c r="E218" s="35" t="s">
        <v>276</v>
      </c>
      <c r="F218" s="35"/>
      <c r="G218" s="35" t="s">
        <v>260</v>
      </c>
      <c r="H218" s="35" t="s">
        <v>262</v>
      </c>
      <c r="I218" s="36">
        <v>500</v>
      </c>
      <c r="J218" s="36">
        <v>4850</v>
      </c>
    </row>
    <row r="219" spans="2:10" x14ac:dyDescent="0.2">
      <c r="B219" s="35" t="s">
        <v>271</v>
      </c>
      <c r="C219" s="35" t="s">
        <v>258</v>
      </c>
      <c r="D219" s="35">
        <v>924</v>
      </c>
      <c r="E219" s="35" t="s">
        <v>280</v>
      </c>
      <c r="F219" s="35"/>
      <c r="G219" s="35" t="s">
        <v>270</v>
      </c>
      <c r="H219" s="35" t="s">
        <v>262</v>
      </c>
      <c r="I219" s="36">
        <v>500</v>
      </c>
      <c r="J219" s="36">
        <v>5350</v>
      </c>
    </row>
    <row r="220" spans="2:10" x14ac:dyDescent="0.2">
      <c r="B220" s="35" t="s">
        <v>281</v>
      </c>
      <c r="C220" s="35" t="s">
        <v>258</v>
      </c>
      <c r="D220" s="35">
        <v>929</v>
      </c>
      <c r="E220" s="35" t="s">
        <v>282</v>
      </c>
      <c r="F220" s="35"/>
      <c r="G220" s="35" t="s">
        <v>270</v>
      </c>
      <c r="H220" s="35" t="s">
        <v>262</v>
      </c>
      <c r="I220" s="36">
        <v>500</v>
      </c>
      <c r="J220" s="36">
        <v>5850</v>
      </c>
    </row>
    <row r="221" spans="2:10" x14ac:dyDescent="0.2">
      <c r="B221" s="35" t="s">
        <v>281</v>
      </c>
      <c r="C221" s="35" t="s">
        <v>258</v>
      </c>
      <c r="D221" s="35">
        <v>930</v>
      </c>
      <c r="E221" s="35" t="s">
        <v>283</v>
      </c>
      <c r="F221" s="35"/>
      <c r="G221" s="35" t="s">
        <v>284</v>
      </c>
      <c r="H221" s="35" t="s">
        <v>262</v>
      </c>
      <c r="I221" s="36">
        <v>500</v>
      </c>
      <c r="J221" s="36">
        <v>6350</v>
      </c>
    </row>
    <row r="222" spans="2:10" x14ac:dyDescent="0.2">
      <c r="B222" s="35" t="s">
        <v>285</v>
      </c>
      <c r="C222" s="35" t="s">
        <v>258</v>
      </c>
      <c r="D222" s="35">
        <v>934</v>
      </c>
      <c r="E222" s="35" t="s">
        <v>286</v>
      </c>
      <c r="F222" s="35"/>
      <c r="G222" s="35" t="s">
        <v>287</v>
      </c>
      <c r="H222" s="35" t="s">
        <v>262</v>
      </c>
      <c r="I222" s="36">
        <v>500</v>
      </c>
      <c r="J222" s="36">
        <v>6850</v>
      </c>
    </row>
    <row r="223" spans="2:10" x14ac:dyDescent="0.2">
      <c r="B223" s="35" t="s">
        <v>285</v>
      </c>
      <c r="C223" s="35" t="s">
        <v>258</v>
      </c>
      <c r="D223" s="35">
        <v>932</v>
      </c>
      <c r="E223" s="35" t="s">
        <v>292</v>
      </c>
      <c r="F223" s="35"/>
      <c r="G223" s="35" t="s">
        <v>279</v>
      </c>
      <c r="H223" s="35" t="s">
        <v>262</v>
      </c>
      <c r="I223" s="36">
        <v>500</v>
      </c>
      <c r="J223" s="36">
        <v>7350</v>
      </c>
    </row>
    <row r="224" spans="2:10" x14ac:dyDescent="0.2">
      <c r="B224" s="35" t="s">
        <v>285</v>
      </c>
      <c r="C224" s="35" t="s">
        <v>258</v>
      </c>
      <c r="D224" s="35">
        <v>932</v>
      </c>
      <c r="E224" s="35" t="s">
        <v>292</v>
      </c>
      <c r="F224" s="35"/>
      <c r="G224" s="35" t="s">
        <v>268</v>
      </c>
      <c r="H224" s="35" t="s">
        <v>262</v>
      </c>
      <c r="I224" s="36">
        <v>125</v>
      </c>
      <c r="J224" s="36">
        <v>7475</v>
      </c>
    </row>
    <row r="225" spans="2:10" x14ac:dyDescent="0.2">
      <c r="B225" s="35" t="s">
        <v>285</v>
      </c>
      <c r="C225" s="35" t="s">
        <v>258</v>
      </c>
      <c r="D225" s="35">
        <v>933</v>
      </c>
      <c r="E225" s="35" t="s">
        <v>288</v>
      </c>
      <c r="F225" s="35"/>
      <c r="G225" s="35" t="s">
        <v>289</v>
      </c>
      <c r="H225" s="35" t="s">
        <v>262</v>
      </c>
      <c r="I225" s="36">
        <v>125</v>
      </c>
      <c r="J225" s="36">
        <v>7600</v>
      </c>
    </row>
    <row r="226" spans="2:10" x14ac:dyDescent="0.2">
      <c r="B226" s="35" t="s">
        <v>285</v>
      </c>
      <c r="C226" s="35" t="s">
        <v>258</v>
      </c>
      <c r="D226" s="35">
        <v>931</v>
      </c>
      <c r="E226" s="35" t="s">
        <v>290</v>
      </c>
      <c r="F226" s="35"/>
      <c r="G226" s="35" t="s">
        <v>291</v>
      </c>
      <c r="H226" s="35" t="s">
        <v>262</v>
      </c>
      <c r="I226" s="36">
        <v>275</v>
      </c>
      <c r="J226" s="36">
        <v>7875</v>
      </c>
    </row>
    <row r="227" spans="2:10" x14ac:dyDescent="0.2">
      <c r="B227" s="35" t="s">
        <v>293</v>
      </c>
      <c r="C227" s="35" t="s">
        <v>258</v>
      </c>
      <c r="D227" s="35">
        <v>935</v>
      </c>
      <c r="E227" s="35" t="s">
        <v>267</v>
      </c>
      <c r="F227" s="35"/>
      <c r="G227" s="35" t="s">
        <v>294</v>
      </c>
      <c r="H227" s="35" t="s">
        <v>262</v>
      </c>
      <c r="I227" s="36">
        <v>500</v>
      </c>
      <c r="J227" s="36">
        <v>8375</v>
      </c>
    </row>
    <row r="228" spans="2:10" x14ac:dyDescent="0.2">
      <c r="B228" s="35" t="s">
        <v>295</v>
      </c>
      <c r="C228" s="35" t="s">
        <v>258</v>
      </c>
      <c r="D228" s="35">
        <v>939</v>
      </c>
      <c r="E228" s="35" t="s">
        <v>288</v>
      </c>
      <c r="F228" s="35"/>
      <c r="G228" s="35" t="s">
        <v>294</v>
      </c>
      <c r="H228" s="35" t="s">
        <v>262</v>
      </c>
      <c r="I228" s="36">
        <v>500</v>
      </c>
      <c r="J228" s="36">
        <v>8875</v>
      </c>
    </row>
    <row r="229" spans="2:10" x14ac:dyDescent="0.2">
      <c r="B229" s="35" t="s">
        <v>295</v>
      </c>
      <c r="C229" s="35" t="s">
        <v>258</v>
      </c>
      <c r="D229" s="35">
        <v>937</v>
      </c>
      <c r="E229" s="35" t="s">
        <v>296</v>
      </c>
      <c r="F229" s="35"/>
      <c r="G229" s="35" t="s">
        <v>294</v>
      </c>
      <c r="H229" s="35" t="s">
        <v>262</v>
      </c>
      <c r="I229" s="36">
        <v>500</v>
      </c>
      <c r="J229" s="36">
        <v>9375</v>
      </c>
    </row>
    <row r="230" spans="2:10" x14ac:dyDescent="0.2">
      <c r="B230" s="35" t="s">
        <v>297</v>
      </c>
      <c r="C230" s="35" t="s">
        <v>258</v>
      </c>
      <c r="D230" s="35">
        <v>943</v>
      </c>
      <c r="E230" s="35" t="s">
        <v>306</v>
      </c>
      <c r="F230" s="35"/>
      <c r="G230" s="35" t="s">
        <v>291</v>
      </c>
      <c r="H230" s="35" t="s">
        <v>262</v>
      </c>
      <c r="I230" s="36">
        <v>550</v>
      </c>
      <c r="J230" s="36">
        <v>9925</v>
      </c>
    </row>
    <row r="231" spans="2:10" x14ac:dyDescent="0.2">
      <c r="B231" s="35" t="s">
        <v>297</v>
      </c>
      <c r="C231" s="35" t="s">
        <v>258</v>
      </c>
      <c r="D231" s="35">
        <v>944</v>
      </c>
      <c r="E231" s="35" t="s">
        <v>300</v>
      </c>
      <c r="F231" s="35"/>
      <c r="G231" s="35" t="s">
        <v>287</v>
      </c>
      <c r="H231" s="35" t="s">
        <v>262</v>
      </c>
      <c r="I231" s="36">
        <v>500</v>
      </c>
      <c r="J231" s="36">
        <v>10425</v>
      </c>
    </row>
    <row r="232" spans="2:10" x14ac:dyDescent="0.2">
      <c r="B232" s="35" t="s">
        <v>297</v>
      </c>
      <c r="C232" s="35" t="s">
        <v>258</v>
      </c>
      <c r="D232" s="35">
        <v>940</v>
      </c>
      <c r="E232" s="35" t="s">
        <v>305</v>
      </c>
      <c r="F232" s="35"/>
      <c r="G232" s="35" t="s">
        <v>270</v>
      </c>
      <c r="H232" s="35" t="s">
        <v>262</v>
      </c>
      <c r="I232" s="36">
        <v>500</v>
      </c>
      <c r="J232" s="36">
        <v>10925</v>
      </c>
    </row>
    <row r="233" spans="2:10" x14ac:dyDescent="0.2">
      <c r="B233" s="35" t="s">
        <v>297</v>
      </c>
      <c r="C233" s="35" t="s">
        <v>258</v>
      </c>
      <c r="D233" s="35">
        <v>942</v>
      </c>
      <c r="E233" s="35" t="s">
        <v>302</v>
      </c>
      <c r="F233" s="35"/>
      <c r="G233" s="35" t="s">
        <v>303</v>
      </c>
      <c r="H233" s="35" t="s">
        <v>262</v>
      </c>
      <c r="I233" s="36">
        <v>75</v>
      </c>
      <c r="J233" s="36">
        <v>11000</v>
      </c>
    </row>
    <row r="234" spans="2:10" x14ac:dyDescent="0.2">
      <c r="B234" s="35" t="s">
        <v>297</v>
      </c>
      <c r="C234" s="35" t="s">
        <v>258</v>
      </c>
      <c r="D234" s="35">
        <v>946</v>
      </c>
      <c r="E234" s="35" t="s">
        <v>298</v>
      </c>
      <c r="F234" s="35"/>
      <c r="G234" s="35" t="s">
        <v>270</v>
      </c>
      <c r="H234" s="35" t="s">
        <v>262</v>
      </c>
      <c r="I234" s="36">
        <v>500</v>
      </c>
      <c r="J234" s="36">
        <v>11500</v>
      </c>
    </row>
    <row r="235" spans="2:10" x14ac:dyDescent="0.2">
      <c r="B235" s="35" t="s">
        <v>297</v>
      </c>
      <c r="C235" s="35" t="s">
        <v>258</v>
      </c>
      <c r="D235" s="35">
        <v>945</v>
      </c>
      <c r="E235" s="35" t="s">
        <v>299</v>
      </c>
      <c r="F235" s="35"/>
      <c r="G235" s="35" t="s">
        <v>287</v>
      </c>
      <c r="H235" s="35" t="s">
        <v>262</v>
      </c>
      <c r="I235" s="36">
        <v>500</v>
      </c>
      <c r="J235" s="36">
        <v>12000</v>
      </c>
    </row>
    <row r="236" spans="2:10" x14ac:dyDescent="0.2">
      <c r="B236" s="35" t="s">
        <v>297</v>
      </c>
      <c r="C236" s="35" t="s">
        <v>258</v>
      </c>
      <c r="D236" s="35">
        <v>938</v>
      </c>
      <c r="E236" s="35" t="s">
        <v>301</v>
      </c>
      <c r="F236" s="35"/>
      <c r="G236" s="35" t="s">
        <v>287</v>
      </c>
      <c r="H236" s="35" t="s">
        <v>262</v>
      </c>
      <c r="I236" s="36">
        <v>500</v>
      </c>
      <c r="J236" s="36">
        <v>12500</v>
      </c>
    </row>
    <row r="237" spans="2:10" x14ac:dyDescent="0.2">
      <c r="B237" s="35" t="s">
        <v>297</v>
      </c>
      <c r="C237" s="35" t="s">
        <v>258</v>
      </c>
      <c r="D237" s="35">
        <v>941</v>
      </c>
      <c r="E237" s="35" t="s">
        <v>304</v>
      </c>
      <c r="F237" s="35"/>
      <c r="G237" s="35" t="s">
        <v>270</v>
      </c>
      <c r="H237" s="35" t="s">
        <v>262</v>
      </c>
      <c r="I237" s="36">
        <v>500</v>
      </c>
      <c r="J237" s="36">
        <v>13000</v>
      </c>
    </row>
    <row r="238" spans="2:10" x14ac:dyDescent="0.2">
      <c r="B238" s="35" t="s">
        <v>307</v>
      </c>
      <c r="C238" s="35" t="s">
        <v>258</v>
      </c>
      <c r="D238" s="35">
        <v>950</v>
      </c>
      <c r="E238" s="35" t="s">
        <v>308</v>
      </c>
      <c r="F238" s="35"/>
      <c r="G238" s="35" t="s">
        <v>287</v>
      </c>
      <c r="H238" s="35" t="s">
        <v>262</v>
      </c>
      <c r="I238" s="36">
        <v>500</v>
      </c>
      <c r="J238" s="36">
        <v>13500</v>
      </c>
    </row>
    <row r="239" spans="2:10" x14ac:dyDescent="0.2">
      <c r="B239" s="35" t="s">
        <v>307</v>
      </c>
      <c r="C239" s="35" t="s">
        <v>258</v>
      </c>
      <c r="D239" s="35">
        <v>947</v>
      </c>
      <c r="E239" s="35" t="s">
        <v>311</v>
      </c>
      <c r="F239" s="35"/>
      <c r="G239" s="35" t="s">
        <v>270</v>
      </c>
      <c r="H239" s="35" t="s">
        <v>262</v>
      </c>
      <c r="I239" s="36">
        <v>500</v>
      </c>
      <c r="J239" s="36">
        <v>14000</v>
      </c>
    </row>
    <row r="240" spans="2:10" x14ac:dyDescent="0.2">
      <c r="B240" s="35" t="s">
        <v>307</v>
      </c>
      <c r="C240" s="35" t="s">
        <v>258</v>
      </c>
      <c r="D240" s="35">
        <v>951</v>
      </c>
      <c r="E240" s="35" t="s">
        <v>310</v>
      </c>
      <c r="F240" s="35"/>
      <c r="G240" s="35" t="s">
        <v>279</v>
      </c>
      <c r="H240" s="35" t="s">
        <v>262</v>
      </c>
      <c r="I240" s="36">
        <v>500</v>
      </c>
      <c r="J240" s="36">
        <v>14500</v>
      </c>
    </row>
    <row r="241" spans="2:10" x14ac:dyDescent="0.2">
      <c r="B241" s="35" t="s">
        <v>307</v>
      </c>
      <c r="C241" s="35" t="s">
        <v>258</v>
      </c>
      <c r="D241" s="35">
        <v>951</v>
      </c>
      <c r="E241" s="35" t="s">
        <v>310</v>
      </c>
      <c r="F241" s="35"/>
      <c r="G241" s="35" t="s">
        <v>268</v>
      </c>
      <c r="H241" s="35" t="s">
        <v>262</v>
      </c>
      <c r="I241" s="36">
        <v>125</v>
      </c>
      <c r="J241" s="36">
        <v>14625</v>
      </c>
    </row>
    <row r="242" spans="2:10" x14ac:dyDescent="0.2">
      <c r="B242" s="35" t="s">
        <v>307</v>
      </c>
      <c r="C242" s="35" t="s">
        <v>258</v>
      </c>
      <c r="D242" s="35">
        <v>948</v>
      </c>
      <c r="E242" s="35" t="s">
        <v>312</v>
      </c>
      <c r="F242" s="35"/>
      <c r="G242" s="35" t="s">
        <v>287</v>
      </c>
      <c r="H242" s="35" t="s">
        <v>262</v>
      </c>
      <c r="I242" s="36">
        <v>500</v>
      </c>
      <c r="J242" s="36">
        <v>15125</v>
      </c>
    </row>
    <row r="243" spans="2:10" x14ac:dyDescent="0.2">
      <c r="B243" s="35" t="s">
        <v>307</v>
      </c>
      <c r="C243" s="35" t="s">
        <v>258</v>
      </c>
      <c r="D243" s="35">
        <v>949</v>
      </c>
      <c r="E243" s="35" t="s">
        <v>309</v>
      </c>
      <c r="F243" s="35"/>
      <c r="G243" s="35" t="s">
        <v>287</v>
      </c>
      <c r="H243" s="35" t="s">
        <v>262</v>
      </c>
      <c r="I243" s="36">
        <v>500</v>
      </c>
      <c r="J243" s="36">
        <v>15625</v>
      </c>
    </row>
    <row r="244" spans="2:10" x14ac:dyDescent="0.2">
      <c r="B244" s="35" t="s">
        <v>313</v>
      </c>
      <c r="C244" s="35" t="s">
        <v>258</v>
      </c>
      <c r="D244" s="35">
        <v>962</v>
      </c>
      <c r="E244" s="35" t="s">
        <v>319</v>
      </c>
      <c r="F244" s="35"/>
      <c r="G244" s="35" t="s">
        <v>287</v>
      </c>
      <c r="H244" s="35" t="s">
        <v>262</v>
      </c>
      <c r="I244" s="36">
        <v>500</v>
      </c>
      <c r="J244" s="36">
        <v>16125</v>
      </c>
    </row>
    <row r="245" spans="2:10" x14ac:dyDescent="0.2">
      <c r="B245" s="35" t="s">
        <v>313</v>
      </c>
      <c r="C245" s="35" t="s">
        <v>258</v>
      </c>
      <c r="D245" s="35">
        <v>957</v>
      </c>
      <c r="E245" s="35" t="s">
        <v>323</v>
      </c>
      <c r="F245" s="35"/>
      <c r="G245" s="35" t="s">
        <v>324</v>
      </c>
      <c r="H245" s="35" t="s">
        <v>262</v>
      </c>
      <c r="I245" s="36">
        <v>75</v>
      </c>
      <c r="J245" s="36">
        <v>16200</v>
      </c>
    </row>
    <row r="246" spans="2:10" x14ac:dyDescent="0.2">
      <c r="B246" s="35" t="s">
        <v>313</v>
      </c>
      <c r="C246" s="35" t="s">
        <v>258</v>
      </c>
      <c r="D246" s="35">
        <v>957</v>
      </c>
      <c r="E246" s="35" t="s">
        <v>323</v>
      </c>
      <c r="F246" s="35"/>
      <c r="G246" s="35" t="s">
        <v>287</v>
      </c>
      <c r="H246" s="35" t="s">
        <v>262</v>
      </c>
      <c r="I246" s="36">
        <v>500</v>
      </c>
      <c r="J246" s="36">
        <v>16700</v>
      </c>
    </row>
    <row r="247" spans="2:10" x14ac:dyDescent="0.2">
      <c r="B247" s="35" t="s">
        <v>313</v>
      </c>
      <c r="C247" s="35" t="s">
        <v>258</v>
      </c>
      <c r="D247" s="35">
        <v>952</v>
      </c>
      <c r="E247" s="35" t="s">
        <v>315</v>
      </c>
      <c r="F247" s="35"/>
      <c r="G247" s="35" t="s">
        <v>270</v>
      </c>
      <c r="H247" s="35" t="s">
        <v>262</v>
      </c>
      <c r="I247" s="36">
        <v>500</v>
      </c>
      <c r="J247" s="36">
        <v>17200</v>
      </c>
    </row>
    <row r="248" spans="2:10" x14ac:dyDescent="0.2">
      <c r="B248" s="35" t="s">
        <v>313</v>
      </c>
      <c r="C248" s="35" t="s">
        <v>258</v>
      </c>
      <c r="D248" s="35">
        <v>955</v>
      </c>
      <c r="E248" s="35" t="s">
        <v>326</v>
      </c>
      <c r="F248" s="35"/>
      <c r="G248" s="35" t="s">
        <v>270</v>
      </c>
      <c r="H248" s="35" t="s">
        <v>262</v>
      </c>
      <c r="I248" s="36">
        <v>500</v>
      </c>
      <c r="J248" s="36">
        <v>17700</v>
      </c>
    </row>
    <row r="249" spans="2:10" x14ac:dyDescent="0.2">
      <c r="B249" s="35" t="s">
        <v>313</v>
      </c>
      <c r="C249" s="35" t="s">
        <v>258</v>
      </c>
      <c r="D249" s="35">
        <v>965</v>
      </c>
      <c r="E249" s="35" t="s">
        <v>316</v>
      </c>
      <c r="F249" s="35"/>
      <c r="G249" s="35" t="s">
        <v>294</v>
      </c>
      <c r="H249" s="35" t="s">
        <v>262</v>
      </c>
      <c r="I249" s="36">
        <v>500</v>
      </c>
      <c r="J249" s="36">
        <v>18200</v>
      </c>
    </row>
    <row r="250" spans="2:10" x14ac:dyDescent="0.2">
      <c r="B250" s="35" t="s">
        <v>313</v>
      </c>
      <c r="C250" s="35" t="s">
        <v>258</v>
      </c>
      <c r="D250" s="35">
        <v>964</v>
      </c>
      <c r="E250" s="35" t="s">
        <v>317</v>
      </c>
      <c r="F250" s="35"/>
      <c r="G250" s="35" t="s">
        <v>287</v>
      </c>
      <c r="H250" s="35" t="s">
        <v>262</v>
      </c>
      <c r="I250" s="36">
        <v>500</v>
      </c>
      <c r="J250" s="36">
        <v>18700</v>
      </c>
    </row>
    <row r="251" spans="2:10" x14ac:dyDescent="0.2">
      <c r="B251" s="35" t="s">
        <v>313</v>
      </c>
      <c r="C251" s="35" t="s">
        <v>258</v>
      </c>
      <c r="D251" s="35">
        <v>959</v>
      </c>
      <c r="E251" s="35" t="s">
        <v>322</v>
      </c>
      <c r="F251" s="35"/>
      <c r="G251" s="35" t="s">
        <v>287</v>
      </c>
      <c r="H251" s="35" t="s">
        <v>262</v>
      </c>
      <c r="I251" s="36">
        <v>500</v>
      </c>
      <c r="J251" s="36">
        <v>19200</v>
      </c>
    </row>
    <row r="252" spans="2:10" x14ac:dyDescent="0.2">
      <c r="B252" s="35" t="s">
        <v>313</v>
      </c>
      <c r="C252" s="35" t="s">
        <v>258</v>
      </c>
      <c r="D252" s="35">
        <v>966</v>
      </c>
      <c r="E252" s="35" t="s">
        <v>316</v>
      </c>
      <c r="F252" s="35"/>
      <c r="G252" s="35" t="s">
        <v>294</v>
      </c>
      <c r="H252" s="35" t="s">
        <v>262</v>
      </c>
      <c r="I252" s="36">
        <v>500</v>
      </c>
      <c r="J252" s="36">
        <v>19700</v>
      </c>
    </row>
    <row r="253" spans="2:10" x14ac:dyDescent="0.2">
      <c r="B253" s="35" t="s">
        <v>313</v>
      </c>
      <c r="C253" s="35" t="s">
        <v>258</v>
      </c>
      <c r="D253" s="35">
        <v>967</v>
      </c>
      <c r="E253" s="35" t="s">
        <v>314</v>
      </c>
      <c r="F253" s="35"/>
      <c r="G253" s="35" t="s">
        <v>270</v>
      </c>
      <c r="H253" s="35" t="s">
        <v>262</v>
      </c>
      <c r="I253" s="36">
        <v>500</v>
      </c>
      <c r="J253" s="36">
        <v>20200</v>
      </c>
    </row>
    <row r="254" spans="2:10" x14ac:dyDescent="0.2">
      <c r="B254" s="35" t="s">
        <v>313</v>
      </c>
      <c r="C254" s="35" t="s">
        <v>258</v>
      </c>
      <c r="D254" s="35">
        <v>953</v>
      </c>
      <c r="E254" s="35" t="s">
        <v>311</v>
      </c>
      <c r="F254" s="35"/>
      <c r="G254" s="35" t="s">
        <v>287</v>
      </c>
      <c r="H254" s="35" t="s">
        <v>262</v>
      </c>
      <c r="I254" s="36">
        <v>500</v>
      </c>
      <c r="J254" s="36">
        <v>20700</v>
      </c>
    </row>
    <row r="255" spans="2:10" x14ac:dyDescent="0.2">
      <c r="B255" s="35" t="s">
        <v>313</v>
      </c>
      <c r="C255" s="35" t="s">
        <v>258</v>
      </c>
      <c r="D255" s="35">
        <v>954</v>
      </c>
      <c r="E255" s="35" t="s">
        <v>327</v>
      </c>
      <c r="F255" s="35"/>
      <c r="G255" s="35" t="s">
        <v>287</v>
      </c>
      <c r="H255" s="35" t="s">
        <v>262</v>
      </c>
      <c r="I255" s="36">
        <v>500</v>
      </c>
      <c r="J255" s="36">
        <v>21200</v>
      </c>
    </row>
    <row r="256" spans="2:10" x14ac:dyDescent="0.2">
      <c r="B256" s="35" t="s">
        <v>313</v>
      </c>
      <c r="C256" s="35" t="s">
        <v>258</v>
      </c>
      <c r="D256" s="35">
        <v>953</v>
      </c>
      <c r="E256" s="35" t="s">
        <v>311</v>
      </c>
      <c r="F256" s="35"/>
      <c r="G256" s="35" t="s">
        <v>328</v>
      </c>
      <c r="H256" s="35" t="s">
        <v>262</v>
      </c>
      <c r="I256" s="36">
        <v>300</v>
      </c>
      <c r="J256" s="36">
        <v>21500</v>
      </c>
    </row>
    <row r="257" spans="2:10" x14ac:dyDescent="0.2">
      <c r="B257" s="35" t="s">
        <v>313</v>
      </c>
      <c r="C257" s="35" t="s">
        <v>258</v>
      </c>
      <c r="D257" s="35">
        <v>963</v>
      </c>
      <c r="E257" s="35" t="s">
        <v>318</v>
      </c>
      <c r="F257" s="35"/>
      <c r="G257" s="35" t="s">
        <v>291</v>
      </c>
      <c r="H257" s="35" t="s">
        <v>262</v>
      </c>
      <c r="I257" s="36">
        <v>275</v>
      </c>
      <c r="J257" s="36">
        <v>21775</v>
      </c>
    </row>
    <row r="258" spans="2:10" x14ac:dyDescent="0.2">
      <c r="B258" s="35" t="s">
        <v>313</v>
      </c>
      <c r="C258" s="35" t="s">
        <v>258</v>
      </c>
      <c r="D258" s="35">
        <v>961</v>
      </c>
      <c r="E258" s="35" t="s">
        <v>320</v>
      </c>
      <c r="F258" s="35"/>
      <c r="G258" s="35" t="s">
        <v>291</v>
      </c>
      <c r="H258" s="35" t="s">
        <v>262</v>
      </c>
      <c r="I258" s="36">
        <v>275</v>
      </c>
      <c r="J258" s="36">
        <v>22050</v>
      </c>
    </row>
    <row r="259" spans="2:10" x14ac:dyDescent="0.2">
      <c r="B259" s="35" t="s">
        <v>313</v>
      </c>
      <c r="C259" s="35" t="s">
        <v>258</v>
      </c>
      <c r="D259" s="35">
        <v>960</v>
      </c>
      <c r="E259" s="35" t="s">
        <v>321</v>
      </c>
      <c r="F259" s="35"/>
      <c r="G259" s="35" t="s">
        <v>291</v>
      </c>
      <c r="H259" s="35" t="s">
        <v>262</v>
      </c>
      <c r="I259" s="36">
        <v>275</v>
      </c>
      <c r="J259" s="36">
        <v>22325</v>
      </c>
    </row>
    <row r="260" spans="2:10" x14ac:dyDescent="0.2">
      <c r="B260" s="35" t="s">
        <v>313</v>
      </c>
      <c r="C260" s="35" t="s">
        <v>258</v>
      </c>
      <c r="D260" s="35">
        <v>958</v>
      </c>
      <c r="E260" s="35" t="s">
        <v>320</v>
      </c>
      <c r="F260" s="35"/>
      <c r="G260" s="35" t="s">
        <v>291</v>
      </c>
      <c r="H260" s="35" t="s">
        <v>262</v>
      </c>
      <c r="I260" s="36">
        <v>275</v>
      </c>
      <c r="J260" s="36">
        <v>22600</v>
      </c>
    </row>
    <row r="261" spans="2:10" x14ac:dyDescent="0.2">
      <c r="B261" s="35" t="s">
        <v>313</v>
      </c>
      <c r="C261" s="35" t="s">
        <v>258</v>
      </c>
      <c r="D261" s="35">
        <v>956</v>
      </c>
      <c r="E261" s="35" t="s">
        <v>325</v>
      </c>
      <c r="F261" s="35"/>
      <c r="G261" s="35" t="s">
        <v>270</v>
      </c>
      <c r="H261" s="35" t="s">
        <v>262</v>
      </c>
      <c r="I261" s="36">
        <v>500</v>
      </c>
      <c r="J261" s="36">
        <v>23100</v>
      </c>
    </row>
    <row r="262" spans="2:10" x14ac:dyDescent="0.2">
      <c r="B262" s="35" t="s">
        <v>329</v>
      </c>
      <c r="C262" s="35" t="s">
        <v>258</v>
      </c>
      <c r="D262" s="35">
        <v>968</v>
      </c>
      <c r="E262" s="35" t="s">
        <v>336</v>
      </c>
      <c r="F262" s="35"/>
      <c r="G262" s="35" t="s">
        <v>287</v>
      </c>
      <c r="H262" s="35" t="s">
        <v>262</v>
      </c>
      <c r="I262" s="36">
        <v>1000</v>
      </c>
      <c r="J262" s="36">
        <v>24100</v>
      </c>
    </row>
    <row r="263" spans="2:10" x14ac:dyDescent="0.2">
      <c r="B263" s="35" t="s">
        <v>329</v>
      </c>
      <c r="C263" s="35" t="s">
        <v>258</v>
      </c>
      <c r="D263" s="35">
        <v>973</v>
      </c>
      <c r="E263" s="35" t="s">
        <v>337</v>
      </c>
      <c r="F263" s="35"/>
      <c r="G263" s="35" t="s">
        <v>338</v>
      </c>
      <c r="H263" s="35" t="s">
        <v>262</v>
      </c>
      <c r="I263" s="36">
        <v>575</v>
      </c>
      <c r="J263" s="36">
        <v>24675</v>
      </c>
    </row>
    <row r="264" spans="2:10" x14ac:dyDescent="0.2">
      <c r="B264" s="35" t="s">
        <v>329</v>
      </c>
      <c r="C264" s="35" t="s">
        <v>258</v>
      </c>
      <c r="D264" s="35">
        <v>972</v>
      </c>
      <c r="E264" s="35" t="s">
        <v>339</v>
      </c>
      <c r="F264" s="35"/>
      <c r="G264" s="35" t="s">
        <v>294</v>
      </c>
      <c r="H264" s="35" t="s">
        <v>262</v>
      </c>
      <c r="I264" s="36">
        <v>500</v>
      </c>
      <c r="J264" s="36">
        <v>25175</v>
      </c>
    </row>
    <row r="265" spans="2:10" x14ac:dyDescent="0.2">
      <c r="B265" s="35" t="s">
        <v>329</v>
      </c>
      <c r="C265" s="35" t="s">
        <v>258</v>
      </c>
      <c r="D265" s="35">
        <v>970</v>
      </c>
      <c r="E265" s="35" t="s">
        <v>341</v>
      </c>
      <c r="F265" s="35"/>
      <c r="G265" s="35" t="s">
        <v>287</v>
      </c>
      <c r="H265" s="35" t="s">
        <v>262</v>
      </c>
      <c r="I265" s="36">
        <v>500</v>
      </c>
      <c r="J265" s="36">
        <v>25675</v>
      </c>
    </row>
    <row r="266" spans="2:10" x14ac:dyDescent="0.2">
      <c r="B266" s="35" t="s">
        <v>329</v>
      </c>
      <c r="C266" s="35" t="s">
        <v>258</v>
      </c>
      <c r="D266" s="35">
        <v>969</v>
      </c>
      <c r="E266" s="35" t="s">
        <v>342</v>
      </c>
      <c r="F266" s="35"/>
      <c r="G266" s="35" t="s">
        <v>287</v>
      </c>
      <c r="H266" s="35" t="s">
        <v>262</v>
      </c>
      <c r="I266" s="36">
        <v>500</v>
      </c>
      <c r="J266" s="36">
        <v>26175</v>
      </c>
    </row>
    <row r="267" spans="2:10" x14ac:dyDescent="0.2">
      <c r="B267" s="35" t="s">
        <v>329</v>
      </c>
      <c r="C267" s="35" t="s">
        <v>258</v>
      </c>
      <c r="D267" s="35">
        <v>977</v>
      </c>
      <c r="E267" s="35" t="s">
        <v>333</v>
      </c>
      <c r="F267" s="35"/>
      <c r="G267" s="35" t="s">
        <v>287</v>
      </c>
      <c r="H267" s="35" t="s">
        <v>262</v>
      </c>
      <c r="I267" s="36">
        <v>500</v>
      </c>
      <c r="J267" s="36">
        <v>26675</v>
      </c>
    </row>
    <row r="268" spans="2:10" x14ac:dyDescent="0.2">
      <c r="B268" s="35" t="s">
        <v>329</v>
      </c>
      <c r="C268" s="35" t="s">
        <v>258</v>
      </c>
      <c r="D268" s="35">
        <v>978</v>
      </c>
      <c r="E268" s="35" t="s">
        <v>332</v>
      </c>
      <c r="F268" s="35"/>
      <c r="G268" s="35" t="s">
        <v>268</v>
      </c>
      <c r="H268" s="35" t="s">
        <v>262</v>
      </c>
      <c r="I268" s="36">
        <v>125</v>
      </c>
      <c r="J268" s="36">
        <v>26800</v>
      </c>
    </row>
    <row r="269" spans="2:10" x14ac:dyDescent="0.2">
      <c r="B269" s="35" t="s">
        <v>329</v>
      </c>
      <c r="C269" s="35" t="s">
        <v>258</v>
      </c>
      <c r="D269" s="35">
        <v>979</v>
      </c>
      <c r="E269" s="35" t="s">
        <v>331</v>
      </c>
      <c r="F269" s="35"/>
      <c r="G269" s="35" t="s">
        <v>270</v>
      </c>
      <c r="H269" s="35" t="s">
        <v>262</v>
      </c>
      <c r="I269" s="36">
        <v>500</v>
      </c>
      <c r="J269" s="36">
        <v>27300</v>
      </c>
    </row>
    <row r="270" spans="2:10" x14ac:dyDescent="0.2">
      <c r="B270" s="35" t="s">
        <v>329</v>
      </c>
      <c r="C270" s="35" t="s">
        <v>258</v>
      </c>
      <c r="D270" s="35">
        <v>974</v>
      </c>
      <c r="E270" s="35" t="s">
        <v>343</v>
      </c>
      <c r="F270" s="35"/>
      <c r="G270" s="35" t="s">
        <v>287</v>
      </c>
      <c r="H270" s="35" t="s">
        <v>262</v>
      </c>
      <c r="I270" s="36">
        <v>500</v>
      </c>
      <c r="J270" s="36">
        <v>27800</v>
      </c>
    </row>
    <row r="271" spans="2:10" x14ac:dyDescent="0.2">
      <c r="B271" s="35" t="s">
        <v>329</v>
      </c>
      <c r="C271" s="35" t="s">
        <v>258</v>
      </c>
      <c r="D271" s="35">
        <v>980</v>
      </c>
      <c r="E271" s="35" t="s">
        <v>330</v>
      </c>
      <c r="F271" s="35"/>
      <c r="G271" s="35" t="s">
        <v>287</v>
      </c>
      <c r="H271" s="35" t="s">
        <v>262</v>
      </c>
      <c r="I271" s="36">
        <v>500</v>
      </c>
      <c r="J271" s="36">
        <v>28300</v>
      </c>
    </row>
    <row r="272" spans="2:10" x14ac:dyDescent="0.2">
      <c r="B272" s="35" t="s">
        <v>329</v>
      </c>
      <c r="C272" s="35" t="s">
        <v>258</v>
      </c>
      <c r="D272" s="35">
        <v>971</v>
      </c>
      <c r="E272" s="35" t="s">
        <v>340</v>
      </c>
      <c r="F272" s="35"/>
      <c r="G272" s="35" t="s">
        <v>294</v>
      </c>
      <c r="H272" s="35" t="s">
        <v>262</v>
      </c>
      <c r="I272" s="36">
        <v>500</v>
      </c>
      <c r="J272" s="36">
        <v>28800</v>
      </c>
    </row>
    <row r="273" spans="2:10" x14ac:dyDescent="0.2">
      <c r="B273" s="35" t="s">
        <v>329</v>
      </c>
      <c r="C273" s="35" t="s">
        <v>258</v>
      </c>
      <c r="D273" s="35">
        <v>976</v>
      </c>
      <c r="E273" s="35" t="s">
        <v>334</v>
      </c>
      <c r="F273" s="35"/>
      <c r="G273" s="35" t="s">
        <v>287</v>
      </c>
      <c r="H273" s="35" t="s">
        <v>262</v>
      </c>
      <c r="I273" s="36">
        <v>500</v>
      </c>
      <c r="J273" s="36">
        <v>29300</v>
      </c>
    </row>
    <row r="274" spans="2:10" x14ac:dyDescent="0.2">
      <c r="B274" s="35" t="s">
        <v>329</v>
      </c>
      <c r="C274" s="35" t="s">
        <v>258</v>
      </c>
      <c r="D274" s="35">
        <v>975</v>
      </c>
      <c r="E274" s="35" t="s">
        <v>335</v>
      </c>
      <c r="F274" s="35"/>
      <c r="G274" s="35" t="s">
        <v>287</v>
      </c>
      <c r="H274" s="35" t="s">
        <v>262</v>
      </c>
      <c r="I274" s="36">
        <v>500</v>
      </c>
      <c r="J274" s="36">
        <v>29800</v>
      </c>
    </row>
    <row r="275" spans="2:10" x14ac:dyDescent="0.2">
      <c r="B275" s="35" t="s">
        <v>344</v>
      </c>
      <c r="C275" s="35" t="s">
        <v>258</v>
      </c>
      <c r="D275" s="35">
        <v>990</v>
      </c>
      <c r="E275" s="35" t="s">
        <v>347</v>
      </c>
      <c r="F275" s="35"/>
      <c r="G275" s="35" t="s">
        <v>287</v>
      </c>
      <c r="H275" s="35" t="s">
        <v>262</v>
      </c>
      <c r="I275" s="36">
        <v>500</v>
      </c>
      <c r="J275" s="36">
        <v>30300</v>
      </c>
    </row>
    <row r="276" spans="2:10" x14ac:dyDescent="0.2">
      <c r="B276" s="35" t="s">
        <v>344</v>
      </c>
      <c r="C276" s="35" t="s">
        <v>258</v>
      </c>
      <c r="D276" s="35">
        <v>982</v>
      </c>
      <c r="E276" s="35" t="s">
        <v>355</v>
      </c>
      <c r="F276" s="35"/>
      <c r="G276" s="35" t="s">
        <v>270</v>
      </c>
      <c r="H276" s="35" t="s">
        <v>262</v>
      </c>
      <c r="I276" s="36">
        <v>500</v>
      </c>
      <c r="J276" s="36">
        <v>30800</v>
      </c>
    </row>
    <row r="277" spans="2:10" x14ac:dyDescent="0.2">
      <c r="B277" s="35" t="s">
        <v>344</v>
      </c>
      <c r="C277" s="35" t="s">
        <v>258</v>
      </c>
      <c r="D277" s="35">
        <v>991</v>
      </c>
      <c r="E277" s="35" t="s">
        <v>346</v>
      </c>
      <c r="F277" s="35"/>
      <c r="G277" s="35" t="s">
        <v>287</v>
      </c>
      <c r="H277" s="35" t="s">
        <v>262</v>
      </c>
      <c r="I277" s="36">
        <v>500</v>
      </c>
      <c r="J277" s="36">
        <v>31300</v>
      </c>
    </row>
    <row r="278" spans="2:10" x14ac:dyDescent="0.2">
      <c r="B278" s="35" t="s">
        <v>344</v>
      </c>
      <c r="C278" s="35" t="s">
        <v>258</v>
      </c>
      <c r="D278" s="35">
        <v>989</v>
      </c>
      <c r="E278" s="35" t="s">
        <v>348</v>
      </c>
      <c r="F278" s="35"/>
      <c r="G278" s="35" t="s">
        <v>294</v>
      </c>
      <c r="H278" s="35" t="s">
        <v>262</v>
      </c>
      <c r="I278" s="36">
        <v>500</v>
      </c>
      <c r="J278" s="36">
        <v>31800</v>
      </c>
    </row>
    <row r="279" spans="2:10" x14ac:dyDescent="0.2">
      <c r="B279" s="35" t="s">
        <v>344</v>
      </c>
      <c r="C279" s="35" t="s">
        <v>258</v>
      </c>
      <c r="D279" s="35">
        <v>983</v>
      </c>
      <c r="E279" s="35" t="s">
        <v>354</v>
      </c>
      <c r="F279" s="35"/>
      <c r="G279" s="35" t="s">
        <v>291</v>
      </c>
      <c r="H279" s="35" t="s">
        <v>262</v>
      </c>
      <c r="I279" s="36">
        <v>275</v>
      </c>
      <c r="J279" s="36">
        <v>32075</v>
      </c>
    </row>
    <row r="280" spans="2:10" x14ac:dyDescent="0.2">
      <c r="B280" s="35" t="s">
        <v>344</v>
      </c>
      <c r="C280" s="35" t="s">
        <v>258</v>
      </c>
      <c r="D280" s="35">
        <v>992</v>
      </c>
      <c r="E280" s="35" t="s">
        <v>345</v>
      </c>
      <c r="F280" s="35"/>
      <c r="G280" s="35" t="s">
        <v>303</v>
      </c>
      <c r="H280" s="35" t="s">
        <v>262</v>
      </c>
      <c r="I280" s="36">
        <v>75</v>
      </c>
      <c r="J280" s="36">
        <v>32150</v>
      </c>
    </row>
    <row r="281" spans="2:10" x14ac:dyDescent="0.2">
      <c r="B281" s="35" t="s">
        <v>344</v>
      </c>
      <c r="C281" s="35" t="s">
        <v>258</v>
      </c>
      <c r="D281" s="35">
        <v>987</v>
      </c>
      <c r="E281" s="35" t="s">
        <v>352</v>
      </c>
      <c r="F281" s="35"/>
      <c r="G281" s="35" t="s">
        <v>291</v>
      </c>
      <c r="H281" s="35" t="s">
        <v>262</v>
      </c>
      <c r="I281" s="36">
        <v>275</v>
      </c>
      <c r="J281" s="36">
        <v>32425</v>
      </c>
    </row>
    <row r="282" spans="2:10" x14ac:dyDescent="0.2">
      <c r="B282" s="35" t="s">
        <v>344</v>
      </c>
      <c r="C282" s="35" t="s">
        <v>258</v>
      </c>
      <c r="D282" s="35">
        <v>984</v>
      </c>
      <c r="E282" s="35" t="s">
        <v>353</v>
      </c>
      <c r="F282" s="35"/>
      <c r="G282" s="35" t="s">
        <v>291</v>
      </c>
      <c r="H282" s="35" t="s">
        <v>262</v>
      </c>
      <c r="I282" s="36">
        <v>275</v>
      </c>
      <c r="J282" s="36">
        <v>32700</v>
      </c>
    </row>
    <row r="283" spans="2:10" x14ac:dyDescent="0.2">
      <c r="B283" s="35" t="s">
        <v>344</v>
      </c>
      <c r="C283" s="35" t="s">
        <v>258</v>
      </c>
      <c r="D283" s="35">
        <v>981</v>
      </c>
      <c r="E283" s="35" t="s">
        <v>350</v>
      </c>
      <c r="F283" s="35"/>
      <c r="G283" s="35" t="s">
        <v>291</v>
      </c>
      <c r="H283" s="35" t="s">
        <v>262</v>
      </c>
      <c r="I283" s="36">
        <v>275</v>
      </c>
      <c r="J283" s="36">
        <v>32975</v>
      </c>
    </row>
    <row r="284" spans="2:10" x14ac:dyDescent="0.2">
      <c r="B284" s="35" t="s">
        <v>344</v>
      </c>
      <c r="C284" s="35" t="s">
        <v>258</v>
      </c>
      <c r="D284" s="35">
        <v>985</v>
      </c>
      <c r="E284" s="35" t="s">
        <v>352</v>
      </c>
      <c r="F284" s="35"/>
      <c r="G284" s="35" t="s">
        <v>291</v>
      </c>
      <c r="H284" s="35" t="s">
        <v>262</v>
      </c>
      <c r="I284" s="36">
        <v>275</v>
      </c>
      <c r="J284" s="36">
        <v>33250</v>
      </c>
    </row>
    <row r="285" spans="2:10" x14ac:dyDescent="0.2">
      <c r="B285" s="35" t="s">
        <v>344</v>
      </c>
      <c r="C285" s="35" t="s">
        <v>258</v>
      </c>
      <c r="D285" s="35">
        <v>988</v>
      </c>
      <c r="E285" s="35" t="s">
        <v>349</v>
      </c>
      <c r="F285" s="35"/>
      <c r="G285" s="35" t="s">
        <v>303</v>
      </c>
      <c r="H285" s="35" t="s">
        <v>262</v>
      </c>
      <c r="I285" s="36">
        <v>75</v>
      </c>
      <c r="J285" s="36">
        <v>33325</v>
      </c>
    </row>
    <row r="286" spans="2:10" x14ac:dyDescent="0.2">
      <c r="B286" s="35" t="s">
        <v>344</v>
      </c>
      <c r="C286" s="35" t="s">
        <v>258</v>
      </c>
      <c r="D286" s="35">
        <v>986</v>
      </c>
      <c r="E286" s="35" t="s">
        <v>351</v>
      </c>
      <c r="F286" s="35"/>
      <c r="G286" s="35" t="s">
        <v>291</v>
      </c>
      <c r="H286" s="35" t="s">
        <v>262</v>
      </c>
      <c r="I286" s="36">
        <v>275</v>
      </c>
      <c r="J286" s="36">
        <v>33600</v>
      </c>
    </row>
    <row r="287" spans="2:10" x14ac:dyDescent="0.2">
      <c r="B287" s="35" t="s">
        <v>356</v>
      </c>
      <c r="C287" s="35" t="s">
        <v>258</v>
      </c>
      <c r="D287" s="35">
        <v>1000</v>
      </c>
      <c r="E287" s="35" t="s">
        <v>358</v>
      </c>
      <c r="F287" s="35"/>
      <c r="G287" s="35" t="s">
        <v>287</v>
      </c>
      <c r="H287" s="35" t="s">
        <v>262</v>
      </c>
      <c r="I287" s="36">
        <v>500</v>
      </c>
      <c r="J287" s="36">
        <v>34100</v>
      </c>
    </row>
    <row r="288" spans="2:10" x14ac:dyDescent="0.2">
      <c r="B288" s="35" t="s">
        <v>356</v>
      </c>
      <c r="C288" s="35" t="s">
        <v>258</v>
      </c>
      <c r="D288" s="35">
        <v>993</v>
      </c>
      <c r="E288" s="35" t="s">
        <v>360</v>
      </c>
      <c r="F288" s="35"/>
      <c r="G288" s="35" t="s">
        <v>287</v>
      </c>
      <c r="H288" s="35" t="s">
        <v>262</v>
      </c>
      <c r="I288" s="36">
        <v>500</v>
      </c>
      <c r="J288" s="36">
        <v>34600</v>
      </c>
    </row>
    <row r="289" spans="2:10" x14ac:dyDescent="0.2">
      <c r="B289" s="35" t="s">
        <v>356</v>
      </c>
      <c r="C289" s="35" t="s">
        <v>258</v>
      </c>
      <c r="D289" s="35">
        <v>994</v>
      </c>
      <c r="E289" s="35" t="s">
        <v>364</v>
      </c>
      <c r="F289" s="35"/>
      <c r="G289" s="35" t="s">
        <v>287</v>
      </c>
      <c r="H289" s="35" t="s">
        <v>262</v>
      </c>
      <c r="I289" s="36">
        <v>500</v>
      </c>
      <c r="J289" s="36">
        <v>35100</v>
      </c>
    </row>
    <row r="290" spans="2:10" x14ac:dyDescent="0.2">
      <c r="B290" s="35" t="s">
        <v>356</v>
      </c>
      <c r="C290" s="35" t="s">
        <v>258</v>
      </c>
      <c r="D290" s="35">
        <v>997</v>
      </c>
      <c r="E290" s="35" t="s">
        <v>361</v>
      </c>
      <c r="F290" s="35"/>
      <c r="G290" s="35" t="s">
        <v>291</v>
      </c>
      <c r="H290" s="35" t="s">
        <v>262</v>
      </c>
      <c r="I290" s="36">
        <v>275</v>
      </c>
      <c r="J290" s="36">
        <v>35375</v>
      </c>
    </row>
    <row r="291" spans="2:10" x14ac:dyDescent="0.2">
      <c r="B291" s="35" t="s">
        <v>356</v>
      </c>
      <c r="C291" s="35" t="s">
        <v>258</v>
      </c>
      <c r="D291" s="35">
        <v>999</v>
      </c>
      <c r="E291" s="35" t="s">
        <v>359</v>
      </c>
      <c r="F291" s="35"/>
      <c r="G291" s="35" t="s">
        <v>328</v>
      </c>
      <c r="H291" s="35" t="s">
        <v>262</v>
      </c>
      <c r="I291" s="36">
        <v>150</v>
      </c>
      <c r="J291" s="36">
        <v>35525</v>
      </c>
    </row>
    <row r="292" spans="2:10" x14ac:dyDescent="0.2">
      <c r="B292" s="35" t="s">
        <v>356</v>
      </c>
      <c r="C292" s="35" t="s">
        <v>258</v>
      </c>
      <c r="D292" s="35">
        <v>999</v>
      </c>
      <c r="E292" s="35" t="s">
        <v>359</v>
      </c>
      <c r="F292" s="35"/>
      <c r="G292" s="35" t="s">
        <v>287</v>
      </c>
      <c r="H292" s="35" t="s">
        <v>262</v>
      </c>
      <c r="I292" s="36">
        <v>500</v>
      </c>
      <c r="J292" s="36">
        <v>36025</v>
      </c>
    </row>
    <row r="293" spans="2:10" x14ac:dyDescent="0.2">
      <c r="B293" s="35" t="s">
        <v>356</v>
      </c>
      <c r="C293" s="35" t="s">
        <v>258</v>
      </c>
      <c r="D293" s="35">
        <v>1001</v>
      </c>
      <c r="E293" s="35" t="s">
        <v>357</v>
      </c>
      <c r="F293" s="35"/>
      <c r="G293" s="35" t="s">
        <v>287</v>
      </c>
      <c r="H293" s="35" t="s">
        <v>262</v>
      </c>
      <c r="I293" s="36">
        <v>500</v>
      </c>
      <c r="J293" s="36">
        <v>36525</v>
      </c>
    </row>
    <row r="294" spans="2:10" x14ac:dyDescent="0.2">
      <c r="B294" s="35" t="s">
        <v>356</v>
      </c>
      <c r="C294" s="35" t="s">
        <v>258</v>
      </c>
      <c r="D294" s="35">
        <v>995</v>
      </c>
      <c r="E294" s="35" t="s">
        <v>363</v>
      </c>
      <c r="F294" s="35"/>
      <c r="G294" s="35" t="s">
        <v>287</v>
      </c>
      <c r="H294" s="35" t="s">
        <v>262</v>
      </c>
      <c r="I294" s="36">
        <v>500</v>
      </c>
      <c r="J294" s="36">
        <v>37025</v>
      </c>
    </row>
    <row r="295" spans="2:10" x14ac:dyDescent="0.2">
      <c r="B295" s="35" t="s">
        <v>356</v>
      </c>
      <c r="C295" s="35" t="s">
        <v>258</v>
      </c>
      <c r="D295" s="35">
        <v>996</v>
      </c>
      <c r="E295" s="35" t="s">
        <v>362</v>
      </c>
      <c r="F295" s="35"/>
      <c r="G295" s="35" t="s">
        <v>287</v>
      </c>
      <c r="H295" s="35" t="s">
        <v>262</v>
      </c>
      <c r="I295" s="36">
        <v>500</v>
      </c>
      <c r="J295" s="36">
        <v>37525</v>
      </c>
    </row>
    <row r="296" spans="2:10" x14ac:dyDescent="0.2">
      <c r="B296" s="35" t="s">
        <v>356</v>
      </c>
      <c r="C296" s="35" t="s">
        <v>258</v>
      </c>
      <c r="D296" s="35">
        <v>998</v>
      </c>
      <c r="E296" s="35" t="s">
        <v>365</v>
      </c>
      <c r="F296" s="35"/>
      <c r="G296" s="35" t="s">
        <v>287</v>
      </c>
      <c r="H296" s="35" t="s">
        <v>262</v>
      </c>
      <c r="I296" s="36">
        <v>500</v>
      </c>
      <c r="J296" s="36">
        <v>38025</v>
      </c>
    </row>
    <row r="297" spans="2:10" x14ac:dyDescent="0.2">
      <c r="B297" s="35" t="s">
        <v>366</v>
      </c>
      <c r="C297" s="35" t="s">
        <v>258</v>
      </c>
      <c r="D297" s="35">
        <v>1011</v>
      </c>
      <c r="E297" s="35" t="s">
        <v>376</v>
      </c>
      <c r="F297" s="35"/>
      <c r="G297" s="35" t="s">
        <v>287</v>
      </c>
      <c r="H297" s="35" t="s">
        <v>262</v>
      </c>
      <c r="I297" s="36">
        <v>575</v>
      </c>
      <c r="J297" s="36">
        <v>38600</v>
      </c>
    </row>
    <row r="298" spans="2:10" x14ac:dyDescent="0.2">
      <c r="B298" s="35" t="s">
        <v>366</v>
      </c>
      <c r="C298" s="35" t="s">
        <v>258</v>
      </c>
      <c r="D298" s="35">
        <v>1009</v>
      </c>
      <c r="E298" s="35" t="s">
        <v>367</v>
      </c>
      <c r="F298" s="35"/>
      <c r="G298" s="35" t="s">
        <v>287</v>
      </c>
      <c r="H298" s="35" t="s">
        <v>262</v>
      </c>
      <c r="I298" s="36">
        <v>575</v>
      </c>
      <c r="J298" s="36">
        <v>39175</v>
      </c>
    </row>
    <row r="299" spans="2:10" x14ac:dyDescent="0.2">
      <c r="B299" s="35" t="s">
        <v>366</v>
      </c>
      <c r="C299" s="35" t="s">
        <v>258</v>
      </c>
      <c r="D299" s="35">
        <v>1010</v>
      </c>
      <c r="E299" s="35" t="s">
        <v>372</v>
      </c>
      <c r="F299" s="35"/>
      <c r="G299" s="35" t="s">
        <v>294</v>
      </c>
      <c r="H299" s="35" t="s">
        <v>262</v>
      </c>
      <c r="I299" s="36">
        <v>575</v>
      </c>
      <c r="J299" s="36">
        <v>39750</v>
      </c>
    </row>
    <row r="300" spans="2:10" x14ac:dyDescent="0.2">
      <c r="B300" s="35" t="s">
        <v>366</v>
      </c>
      <c r="C300" s="35" t="s">
        <v>258</v>
      </c>
      <c r="D300" s="35">
        <v>1005</v>
      </c>
      <c r="E300" s="35" t="s">
        <v>371</v>
      </c>
      <c r="F300" s="35"/>
      <c r="G300" s="35" t="s">
        <v>270</v>
      </c>
      <c r="H300" s="35" t="s">
        <v>262</v>
      </c>
      <c r="I300" s="36">
        <v>500</v>
      </c>
      <c r="J300" s="36">
        <v>40250</v>
      </c>
    </row>
    <row r="301" spans="2:10" x14ac:dyDescent="0.2">
      <c r="B301" s="35" t="s">
        <v>366</v>
      </c>
      <c r="C301" s="35" t="s">
        <v>258</v>
      </c>
      <c r="D301" s="35">
        <v>1008</v>
      </c>
      <c r="E301" s="35" t="s">
        <v>368</v>
      </c>
      <c r="F301" s="35"/>
      <c r="G301" s="35" t="s">
        <v>287</v>
      </c>
      <c r="H301" s="35" t="s">
        <v>262</v>
      </c>
      <c r="I301" s="36">
        <v>500</v>
      </c>
      <c r="J301" s="36">
        <v>40750</v>
      </c>
    </row>
    <row r="302" spans="2:10" x14ac:dyDescent="0.2">
      <c r="B302" s="35" t="s">
        <v>366</v>
      </c>
      <c r="C302" s="35" t="s">
        <v>258</v>
      </c>
      <c r="D302" s="35">
        <v>1003</v>
      </c>
      <c r="E302" s="35" t="s">
        <v>373</v>
      </c>
      <c r="F302" s="35"/>
      <c r="G302" s="35" t="s">
        <v>328</v>
      </c>
      <c r="H302" s="35" t="s">
        <v>262</v>
      </c>
      <c r="I302" s="36">
        <v>150</v>
      </c>
      <c r="J302" s="36">
        <v>40900</v>
      </c>
    </row>
    <row r="303" spans="2:10" x14ac:dyDescent="0.2">
      <c r="B303" s="35" t="s">
        <v>366</v>
      </c>
      <c r="C303" s="35" t="s">
        <v>258</v>
      </c>
      <c r="D303" s="35">
        <v>1012</v>
      </c>
      <c r="E303" s="35" t="s">
        <v>375</v>
      </c>
      <c r="F303" s="35"/>
      <c r="G303" s="35" t="s">
        <v>270</v>
      </c>
      <c r="H303" s="35" t="s">
        <v>262</v>
      </c>
      <c r="I303" s="36">
        <v>500</v>
      </c>
      <c r="J303" s="36">
        <v>41400</v>
      </c>
    </row>
    <row r="304" spans="2:10" x14ac:dyDescent="0.2">
      <c r="B304" s="35" t="s">
        <v>366</v>
      </c>
      <c r="C304" s="35" t="s">
        <v>258</v>
      </c>
      <c r="D304" s="35">
        <v>1004</v>
      </c>
      <c r="E304" s="35" t="s">
        <v>377</v>
      </c>
      <c r="F304" s="35"/>
      <c r="G304" s="35" t="s">
        <v>287</v>
      </c>
      <c r="H304" s="35" t="s">
        <v>262</v>
      </c>
      <c r="I304" s="36">
        <v>500</v>
      </c>
      <c r="J304" s="36">
        <v>41900</v>
      </c>
    </row>
    <row r="305" spans="2:10" x14ac:dyDescent="0.2">
      <c r="B305" s="35" t="s">
        <v>366</v>
      </c>
      <c r="C305" s="35" t="s">
        <v>258</v>
      </c>
      <c r="D305" s="35">
        <v>1007</v>
      </c>
      <c r="E305" s="35" t="s">
        <v>369</v>
      </c>
      <c r="F305" s="35"/>
      <c r="G305" s="35" t="s">
        <v>287</v>
      </c>
      <c r="H305" s="35" t="s">
        <v>262</v>
      </c>
      <c r="I305" s="36">
        <v>500</v>
      </c>
      <c r="J305" s="36">
        <v>42400</v>
      </c>
    </row>
    <row r="306" spans="2:10" x14ac:dyDescent="0.2">
      <c r="B306" s="35" t="s">
        <v>366</v>
      </c>
      <c r="C306" s="35" t="s">
        <v>258</v>
      </c>
      <c r="D306" s="35">
        <v>1006</v>
      </c>
      <c r="E306" s="35" t="s">
        <v>370</v>
      </c>
      <c r="F306" s="35"/>
      <c r="G306" s="35" t="s">
        <v>291</v>
      </c>
      <c r="H306" s="35" t="s">
        <v>262</v>
      </c>
      <c r="I306" s="36">
        <v>275</v>
      </c>
      <c r="J306" s="36">
        <v>42675</v>
      </c>
    </row>
    <row r="307" spans="2:10" x14ac:dyDescent="0.2">
      <c r="B307" s="35" t="s">
        <v>366</v>
      </c>
      <c r="C307" s="35" t="s">
        <v>258</v>
      </c>
      <c r="D307" s="35">
        <v>1002</v>
      </c>
      <c r="E307" s="35" t="s">
        <v>374</v>
      </c>
      <c r="F307" s="35"/>
      <c r="G307" s="35" t="s">
        <v>291</v>
      </c>
      <c r="H307" s="35" t="s">
        <v>262</v>
      </c>
      <c r="I307" s="36">
        <v>275</v>
      </c>
      <c r="J307" s="36">
        <v>42950</v>
      </c>
    </row>
    <row r="308" spans="2:10" x14ac:dyDescent="0.2">
      <c r="B308" s="35" t="s">
        <v>366</v>
      </c>
      <c r="C308" s="35" t="s">
        <v>258</v>
      </c>
      <c r="D308" s="35">
        <v>1003</v>
      </c>
      <c r="E308" s="35" t="s">
        <v>373</v>
      </c>
      <c r="F308" s="35"/>
      <c r="G308" s="35" t="s">
        <v>294</v>
      </c>
      <c r="H308" s="35" t="s">
        <v>262</v>
      </c>
      <c r="I308" s="36">
        <v>500</v>
      </c>
      <c r="J308" s="36">
        <v>43450</v>
      </c>
    </row>
    <row r="309" spans="2:10" x14ac:dyDescent="0.2">
      <c r="B309" s="35" t="s">
        <v>378</v>
      </c>
      <c r="C309" s="35" t="s">
        <v>258</v>
      </c>
      <c r="D309" s="35">
        <v>1040</v>
      </c>
      <c r="E309" s="35" t="s">
        <v>382</v>
      </c>
      <c r="F309" s="35"/>
      <c r="G309" s="35" t="s">
        <v>287</v>
      </c>
      <c r="H309" s="35" t="s">
        <v>262</v>
      </c>
      <c r="I309" s="36">
        <v>500</v>
      </c>
      <c r="J309" s="36">
        <v>43950</v>
      </c>
    </row>
    <row r="310" spans="2:10" x14ac:dyDescent="0.2">
      <c r="B310" s="35" t="s">
        <v>378</v>
      </c>
      <c r="C310" s="35" t="s">
        <v>258</v>
      </c>
      <c r="D310" s="35">
        <v>1042</v>
      </c>
      <c r="E310" s="35" t="s">
        <v>408</v>
      </c>
      <c r="F310" s="35"/>
      <c r="G310" s="35" t="s">
        <v>270</v>
      </c>
      <c r="H310" s="35" t="s">
        <v>262</v>
      </c>
      <c r="I310" s="36">
        <v>500</v>
      </c>
      <c r="J310" s="36">
        <v>44450</v>
      </c>
    </row>
    <row r="311" spans="2:10" x14ac:dyDescent="0.2">
      <c r="B311" s="35" t="s">
        <v>378</v>
      </c>
      <c r="C311" s="35" t="s">
        <v>258</v>
      </c>
      <c r="D311" s="35">
        <v>1043</v>
      </c>
      <c r="E311" s="35" t="s">
        <v>379</v>
      </c>
      <c r="F311" s="35"/>
      <c r="G311" s="35" t="s">
        <v>287</v>
      </c>
      <c r="H311" s="35" t="s">
        <v>262</v>
      </c>
      <c r="I311" s="36">
        <v>500</v>
      </c>
      <c r="J311" s="36">
        <v>44950</v>
      </c>
    </row>
    <row r="312" spans="2:10" x14ac:dyDescent="0.2">
      <c r="B312" s="35" t="s">
        <v>378</v>
      </c>
      <c r="C312" s="35" t="s">
        <v>258</v>
      </c>
      <c r="D312" s="35">
        <v>1024</v>
      </c>
      <c r="E312" s="35" t="s">
        <v>392</v>
      </c>
      <c r="F312" s="35"/>
      <c r="G312" s="35" t="s">
        <v>287</v>
      </c>
      <c r="H312" s="35" t="s">
        <v>262</v>
      </c>
      <c r="I312" s="36">
        <v>500</v>
      </c>
      <c r="J312" s="36">
        <v>45450</v>
      </c>
    </row>
    <row r="313" spans="2:10" x14ac:dyDescent="0.2">
      <c r="B313" s="35" t="s">
        <v>378</v>
      </c>
      <c r="C313" s="35" t="s">
        <v>258</v>
      </c>
      <c r="D313" s="35">
        <v>1027</v>
      </c>
      <c r="E313" s="35" t="s">
        <v>395</v>
      </c>
      <c r="F313" s="35"/>
      <c r="G313" s="35" t="s">
        <v>279</v>
      </c>
      <c r="H313" s="35" t="s">
        <v>262</v>
      </c>
      <c r="I313" s="36">
        <v>500</v>
      </c>
      <c r="J313" s="36">
        <v>45950</v>
      </c>
    </row>
    <row r="314" spans="2:10" x14ac:dyDescent="0.2">
      <c r="B314" s="35" t="s">
        <v>378</v>
      </c>
      <c r="C314" s="35" t="s">
        <v>258</v>
      </c>
      <c r="D314" s="35">
        <v>1015</v>
      </c>
      <c r="E314" s="35" t="s">
        <v>406</v>
      </c>
      <c r="F314" s="35"/>
      <c r="G314" s="35" t="s">
        <v>287</v>
      </c>
      <c r="H314" s="35" t="s">
        <v>262</v>
      </c>
      <c r="I314" s="36">
        <v>500</v>
      </c>
      <c r="J314" s="36">
        <v>46450</v>
      </c>
    </row>
    <row r="315" spans="2:10" x14ac:dyDescent="0.2">
      <c r="B315" s="35" t="s">
        <v>378</v>
      </c>
      <c r="C315" s="35" t="s">
        <v>258</v>
      </c>
      <c r="D315" s="35">
        <v>1036</v>
      </c>
      <c r="E315" s="35" t="s">
        <v>386</v>
      </c>
      <c r="F315" s="35"/>
      <c r="G315" s="35" t="s">
        <v>287</v>
      </c>
      <c r="H315" s="35" t="s">
        <v>262</v>
      </c>
      <c r="I315" s="36">
        <v>500</v>
      </c>
      <c r="J315" s="36">
        <v>46950</v>
      </c>
    </row>
    <row r="316" spans="2:10" x14ac:dyDescent="0.2">
      <c r="B316" s="35" t="s">
        <v>378</v>
      </c>
      <c r="C316" s="35" t="s">
        <v>258</v>
      </c>
      <c r="D316" s="35">
        <v>1023</v>
      </c>
      <c r="E316" s="35" t="s">
        <v>398</v>
      </c>
      <c r="F316" s="35"/>
      <c r="G316" s="35" t="s">
        <v>291</v>
      </c>
      <c r="H316" s="35" t="s">
        <v>262</v>
      </c>
      <c r="I316" s="36">
        <v>350</v>
      </c>
      <c r="J316" s="36">
        <v>47300</v>
      </c>
    </row>
    <row r="317" spans="2:10" x14ac:dyDescent="0.2">
      <c r="B317" s="35" t="s">
        <v>378</v>
      </c>
      <c r="C317" s="35" t="s">
        <v>258</v>
      </c>
      <c r="D317" s="35">
        <v>1016</v>
      </c>
      <c r="E317" s="35" t="s">
        <v>405</v>
      </c>
      <c r="F317" s="35"/>
      <c r="G317" s="35" t="s">
        <v>291</v>
      </c>
      <c r="H317" s="35" t="s">
        <v>262</v>
      </c>
      <c r="I317" s="36">
        <v>350</v>
      </c>
      <c r="J317" s="36">
        <v>47650</v>
      </c>
    </row>
    <row r="318" spans="2:10" x14ac:dyDescent="0.2">
      <c r="B318" s="35" t="s">
        <v>378</v>
      </c>
      <c r="C318" s="35" t="s">
        <v>258</v>
      </c>
      <c r="D318" s="35">
        <v>1034</v>
      </c>
      <c r="E318" s="35" t="s">
        <v>388</v>
      </c>
      <c r="F318" s="35"/>
      <c r="G318" s="35" t="s">
        <v>291</v>
      </c>
      <c r="H318" s="35" t="s">
        <v>262</v>
      </c>
      <c r="I318" s="36">
        <v>275</v>
      </c>
      <c r="J318" s="36">
        <v>47925</v>
      </c>
    </row>
    <row r="319" spans="2:10" x14ac:dyDescent="0.2">
      <c r="B319" s="35" t="s">
        <v>378</v>
      </c>
      <c r="C319" s="35" t="s">
        <v>258</v>
      </c>
      <c r="D319" s="35">
        <v>1031</v>
      </c>
      <c r="E319" s="35" t="s">
        <v>391</v>
      </c>
      <c r="F319" s="35"/>
      <c r="G319" s="35" t="s">
        <v>291</v>
      </c>
      <c r="H319" s="35" t="s">
        <v>262</v>
      </c>
      <c r="I319" s="36">
        <v>275</v>
      </c>
      <c r="J319" s="36">
        <v>48200</v>
      </c>
    </row>
    <row r="320" spans="2:10" x14ac:dyDescent="0.2">
      <c r="B320" s="35" t="s">
        <v>378</v>
      </c>
      <c r="C320" s="35" t="s">
        <v>258</v>
      </c>
      <c r="D320" s="35">
        <v>1039</v>
      </c>
      <c r="E320" s="35" t="s">
        <v>383</v>
      </c>
      <c r="F320" s="35"/>
      <c r="G320" s="35" t="s">
        <v>291</v>
      </c>
      <c r="H320" s="35" t="s">
        <v>262</v>
      </c>
      <c r="I320" s="36">
        <v>275</v>
      </c>
      <c r="J320" s="36">
        <v>48475</v>
      </c>
    </row>
    <row r="321" spans="2:10" x14ac:dyDescent="0.2">
      <c r="B321" s="35" t="s">
        <v>378</v>
      </c>
      <c r="C321" s="35" t="s">
        <v>258</v>
      </c>
      <c r="D321" s="35">
        <v>1033</v>
      </c>
      <c r="E321" s="35" t="s">
        <v>389</v>
      </c>
      <c r="F321" s="35"/>
      <c r="G321" s="35" t="s">
        <v>291</v>
      </c>
      <c r="H321" s="35" t="s">
        <v>262</v>
      </c>
      <c r="I321" s="36">
        <v>275</v>
      </c>
      <c r="J321" s="36">
        <v>48750</v>
      </c>
    </row>
    <row r="322" spans="2:10" x14ac:dyDescent="0.2">
      <c r="B322" s="35" t="s">
        <v>378</v>
      </c>
      <c r="C322" s="35" t="s">
        <v>258</v>
      </c>
      <c r="D322" s="35">
        <v>1037</v>
      </c>
      <c r="E322" s="35" t="s">
        <v>385</v>
      </c>
      <c r="F322" s="35"/>
      <c r="G322" s="35" t="s">
        <v>291</v>
      </c>
      <c r="H322" s="35" t="s">
        <v>262</v>
      </c>
      <c r="I322" s="36">
        <v>275</v>
      </c>
      <c r="J322" s="36">
        <v>49025</v>
      </c>
    </row>
    <row r="323" spans="2:10" x14ac:dyDescent="0.2">
      <c r="B323" s="35" t="s">
        <v>378</v>
      </c>
      <c r="C323" s="35" t="s">
        <v>258</v>
      </c>
      <c r="D323" s="35">
        <v>1025</v>
      </c>
      <c r="E323" s="35" t="s">
        <v>397</v>
      </c>
      <c r="F323" s="35"/>
      <c r="G323" s="35" t="s">
        <v>291</v>
      </c>
      <c r="H323" s="35" t="s">
        <v>262</v>
      </c>
      <c r="I323" s="36">
        <v>275</v>
      </c>
      <c r="J323" s="36">
        <v>49300</v>
      </c>
    </row>
    <row r="324" spans="2:10" x14ac:dyDescent="0.2">
      <c r="B324" s="35" t="s">
        <v>378</v>
      </c>
      <c r="C324" s="35" t="s">
        <v>258</v>
      </c>
      <c r="D324" s="35">
        <v>1026</v>
      </c>
      <c r="E324" s="35" t="s">
        <v>396</v>
      </c>
      <c r="F324" s="35"/>
      <c r="G324" s="35" t="s">
        <v>338</v>
      </c>
      <c r="H324" s="35" t="s">
        <v>262</v>
      </c>
      <c r="I324" s="36">
        <v>575</v>
      </c>
      <c r="J324" s="36">
        <v>49875</v>
      </c>
    </row>
    <row r="325" spans="2:10" x14ac:dyDescent="0.2">
      <c r="B325" s="35" t="s">
        <v>378</v>
      </c>
      <c r="C325" s="35" t="s">
        <v>258</v>
      </c>
      <c r="D325" s="35">
        <v>1018</v>
      </c>
      <c r="E325" s="35" t="s">
        <v>403</v>
      </c>
      <c r="F325" s="35"/>
      <c r="G325" s="35" t="s">
        <v>287</v>
      </c>
      <c r="H325" s="35" t="s">
        <v>262</v>
      </c>
      <c r="I325" s="36">
        <v>575</v>
      </c>
      <c r="J325" s="36">
        <v>50450</v>
      </c>
    </row>
    <row r="326" spans="2:10" x14ac:dyDescent="0.2">
      <c r="B326" s="35" t="s">
        <v>378</v>
      </c>
      <c r="C326" s="35" t="s">
        <v>258</v>
      </c>
      <c r="D326" s="35">
        <v>1022</v>
      </c>
      <c r="E326" s="35" t="s">
        <v>399</v>
      </c>
      <c r="F326" s="35"/>
      <c r="G326" s="35" t="s">
        <v>287</v>
      </c>
      <c r="H326" s="35" t="s">
        <v>262</v>
      </c>
      <c r="I326" s="36">
        <v>575</v>
      </c>
      <c r="J326" s="36">
        <v>51025</v>
      </c>
    </row>
    <row r="327" spans="2:10" x14ac:dyDescent="0.2">
      <c r="B327" s="35" t="s">
        <v>378</v>
      </c>
      <c r="C327" s="35" t="s">
        <v>258</v>
      </c>
      <c r="D327" s="35">
        <v>1020</v>
      </c>
      <c r="E327" s="35" t="s">
        <v>401</v>
      </c>
      <c r="F327" s="35"/>
      <c r="G327" s="35" t="s">
        <v>270</v>
      </c>
      <c r="H327" s="35" t="s">
        <v>262</v>
      </c>
      <c r="I327" s="36">
        <v>575</v>
      </c>
      <c r="J327" s="36">
        <v>51600</v>
      </c>
    </row>
    <row r="328" spans="2:10" x14ac:dyDescent="0.2">
      <c r="B328" s="35" t="s">
        <v>378</v>
      </c>
      <c r="C328" s="35" t="s">
        <v>258</v>
      </c>
      <c r="D328" s="35">
        <v>1017</v>
      </c>
      <c r="E328" s="35" t="s">
        <v>404</v>
      </c>
      <c r="F328" s="35"/>
      <c r="G328" s="35" t="s">
        <v>270</v>
      </c>
      <c r="H328" s="35" t="s">
        <v>262</v>
      </c>
      <c r="I328" s="36">
        <v>575</v>
      </c>
      <c r="J328" s="36">
        <v>52175</v>
      </c>
    </row>
    <row r="329" spans="2:10" x14ac:dyDescent="0.2">
      <c r="B329" s="35" t="s">
        <v>378</v>
      </c>
      <c r="C329" s="35" t="s">
        <v>258</v>
      </c>
      <c r="D329" s="35">
        <v>1014</v>
      </c>
      <c r="E329" s="35" t="s">
        <v>407</v>
      </c>
      <c r="F329" s="35"/>
      <c r="G329" s="35" t="s">
        <v>287</v>
      </c>
      <c r="H329" s="35" t="s">
        <v>262</v>
      </c>
      <c r="I329" s="36">
        <v>575</v>
      </c>
      <c r="J329" s="36">
        <v>52750</v>
      </c>
    </row>
    <row r="330" spans="2:10" x14ac:dyDescent="0.2">
      <c r="B330" s="35" t="s">
        <v>378</v>
      </c>
      <c r="C330" s="35" t="s">
        <v>258</v>
      </c>
      <c r="D330" s="35">
        <v>1021</v>
      </c>
      <c r="E330" s="35" t="s">
        <v>400</v>
      </c>
      <c r="F330" s="35"/>
      <c r="G330" s="35" t="s">
        <v>294</v>
      </c>
      <c r="H330" s="35" t="s">
        <v>262</v>
      </c>
      <c r="I330" s="36">
        <v>575</v>
      </c>
      <c r="J330" s="36">
        <v>53325</v>
      </c>
    </row>
    <row r="331" spans="2:10" x14ac:dyDescent="0.2">
      <c r="B331" s="35" t="s">
        <v>378</v>
      </c>
      <c r="C331" s="35" t="s">
        <v>258</v>
      </c>
      <c r="D331" s="35">
        <v>1019</v>
      </c>
      <c r="E331" s="35" t="s">
        <v>402</v>
      </c>
      <c r="F331" s="35"/>
      <c r="G331" s="35" t="s">
        <v>287</v>
      </c>
      <c r="H331" s="35" t="s">
        <v>262</v>
      </c>
      <c r="I331" s="36">
        <v>575</v>
      </c>
      <c r="J331" s="36">
        <v>53900</v>
      </c>
    </row>
    <row r="332" spans="2:10" x14ac:dyDescent="0.2">
      <c r="B332" s="35" t="s">
        <v>378</v>
      </c>
      <c r="C332" s="35" t="s">
        <v>258</v>
      </c>
      <c r="D332" s="35">
        <v>1026</v>
      </c>
      <c r="E332" s="35" t="s">
        <v>396</v>
      </c>
      <c r="F332" s="35"/>
      <c r="G332" s="35" t="s">
        <v>287</v>
      </c>
      <c r="H332" s="35" t="s">
        <v>262</v>
      </c>
      <c r="I332" s="36">
        <v>500</v>
      </c>
      <c r="J332" s="36">
        <v>54400</v>
      </c>
    </row>
    <row r="333" spans="2:10" x14ac:dyDescent="0.2">
      <c r="B333" s="35" t="s">
        <v>378</v>
      </c>
      <c r="C333" s="35" t="s">
        <v>258</v>
      </c>
      <c r="D333" s="35">
        <v>1032</v>
      </c>
      <c r="E333" s="35" t="s">
        <v>390</v>
      </c>
      <c r="F333" s="35"/>
      <c r="G333" s="35" t="s">
        <v>287</v>
      </c>
      <c r="H333" s="35" t="s">
        <v>262</v>
      </c>
      <c r="I333" s="36">
        <v>500</v>
      </c>
      <c r="J333" s="36">
        <v>54900</v>
      </c>
    </row>
    <row r="334" spans="2:10" x14ac:dyDescent="0.2">
      <c r="B334" s="35" t="s">
        <v>378</v>
      </c>
      <c r="C334" s="35" t="s">
        <v>258</v>
      </c>
      <c r="D334" s="35">
        <v>1028</v>
      </c>
      <c r="E334" s="35" t="s">
        <v>394</v>
      </c>
      <c r="F334" s="35"/>
      <c r="G334" s="35" t="s">
        <v>287</v>
      </c>
      <c r="H334" s="35" t="s">
        <v>262</v>
      </c>
      <c r="I334" s="36">
        <v>500</v>
      </c>
      <c r="J334" s="36">
        <v>55400</v>
      </c>
    </row>
    <row r="335" spans="2:10" x14ac:dyDescent="0.2">
      <c r="B335" s="35" t="s">
        <v>378</v>
      </c>
      <c r="C335" s="35" t="s">
        <v>258</v>
      </c>
      <c r="D335" s="35">
        <v>1038</v>
      </c>
      <c r="E335" s="35" t="s">
        <v>384</v>
      </c>
      <c r="F335" s="35"/>
      <c r="G335" s="35" t="s">
        <v>287</v>
      </c>
      <c r="H335" s="35" t="s">
        <v>262</v>
      </c>
      <c r="I335" s="36">
        <v>500</v>
      </c>
      <c r="J335" s="36">
        <v>55900</v>
      </c>
    </row>
    <row r="336" spans="2:10" x14ac:dyDescent="0.2">
      <c r="B336" s="35" t="s">
        <v>378</v>
      </c>
      <c r="C336" s="35" t="s">
        <v>258</v>
      </c>
      <c r="D336" s="35">
        <v>1013</v>
      </c>
      <c r="E336" s="35" t="s">
        <v>380</v>
      </c>
      <c r="F336" s="35"/>
      <c r="G336" s="35" t="s">
        <v>270</v>
      </c>
      <c r="H336" s="35" t="s">
        <v>262</v>
      </c>
      <c r="I336" s="36">
        <v>500</v>
      </c>
      <c r="J336" s="36">
        <v>56400</v>
      </c>
    </row>
    <row r="337" spans="2:10" x14ac:dyDescent="0.2">
      <c r="B337" s="35" t="s">
        <v>378</v>
      </c>
      <c r="C337" s="35" t="s">
        <v>258</v>
      </c>
      <c r="D337" s="35">
        <v>1030</v>
      </c>
      <c r="E337" s="35" t="s">
        <v>392</v>
      </c>
      <c r="F337" s="35"/>
      <c r="G337" s="35" t="s">
        <v>287</v>
      </c>
      <c r="H337" s="35" t="s">
        <v>262</v>
      </c>
      <c r="I337" s="36">
        <v>500</v>
      </c>
      <c r="J337" s="36">
        <v>56900</v>
      </c>
    </row>
    <row r="338" spans="2:10" x14ac:dyDescent="0.2">
      <c r="B338" s="35" t="s">
        <v>378</v>
      </c>
      <c r="C338" s="35" t="s">
        <v>258</v>
      </c>
      <c r="D338" s="35">
        <v>1041</v>
      </c>
      <c r="E338" s="35" t="s">
        <v>381</v>
      </c>
      <c r="F338" s="35"/>
      <c r="G338" s="35" t="s">
        <v>287</v>
      </c>
      <c r="H338" s="35" t="s">
        <v>262</v>
      </c>
      <c r="I338" s="36">
        <v>500</v>
      </c>
      <c r="J338" s="36">
        <v>57400</v>
      </c>
    </row>
    <row r="339" spans="2:10" x14ac:dyDescent="0.2">
      <c r="B339" s="35" t="s">
        <v>378</v>
      </c>
      <c r="C339" s="35" t="s">
        <v>258</v>
      </c>
      <c r="D339" s="35">
        <v>1029</v>
      </c>
      <c r="E339" s="35" t="s">
        <v>393</v>
      </c>
      <c r="F339" s="35"/>
      <c r="G339" s="35" t="s">
        <v>270</v>
      </c>
      <c r="H339" s="35" t="s">
        <v>262</v>
      </c>
      <c r="I339" s="36">
        <v>500</v>
      </c>
      <c r="J339" s="36">
        <v>57900</v>
      </c>
    </row>
    <row r="340" spans="2:10" x14ac:dyDescent="0.2">
      <c r="B340" s="35" t="s">
        <v>378</v>
      </c>
      <c r="C340" s="35" t="s">
        <v>258</v>
      </c>
      <c r="D340" s="35">
        <v>1035</v>
      </c>
      <c r="E340" s="35" t="s">
        <v>387</v>
      </c>
      <c r="F340" s="35"/>
      <c r="G340" s="35" t="s">
        <v>287</v>
      </c>
      <c r="H340" s="35" t="s">
        <v>262</v>
      </c>
      <c r="I340" s="36">
        <v>500</v>
      </c>
      <c r="J340" s="36">
        <v>58400</v>
      </c>
    </row>
    <row r="341" spans="2:10" x14ac:dyDescent="0.2">
      <c r="B341" s="35" t="s">
        <v>409</v>
      </c>
      <c r="C341" s="35" t="s">
        <v>258</v>
      </c>
      <c r="D341" s="35">
        <v>1044</v>
      </c>
      <c r="E341" s="35" t="s">
        <v>411</v>
      </c>
      <c r="F341" s="35"/>
      <c r="G341" s="35" t="s">
        <v>287</v>
      </c>
      <c r="H341" s="35" t="s">
        <v>262</v>
      </c>
      <c r="I341" s="36">
        <v>500</v>
      </c>
      <c r="J341" s="36">
        <v>58900</v>
      </c>
    </row>
    <row r="342" spans="2:10" x14ac:dyDescent="0.2">
      <c r="B342" s="35" t="s">
        <v>409</v>
      </c>
      <c r="C342" s="35" t="s">
        <v>258</v>
      </c>
      <c r="D342" s="35">
        <v>1045</v>
      </c>
      <c r="E342" s="35" t="s">
        <v>412</v>
      </c>
      <c r="F342" s="35"/>
      <c r="G342" s="35" t="s">
        <v>291</v>
      </c>
      <c r="H342" s="35" t="s">
        <v>262</v>
      </c>
      <c r="I342" s="36">
        <v>275</v>
      </c>
      <c r="J342" s="36">
        <v>59175</v>
      </c>
    </row>
    <row r="343" spans="2:10" x14ac:dyDescent="0.2">
      <c r="B343" s="35" t="s">
        <v>409</v>
      </c>
      <c r="C343" s="35" t="s">
        <v>258</v>
      </c>
      <c r="D343" s="35">
        <v>1046</v>
      </c>
      <c r="E343" s="35" t="s">
        <v>413</v>
      </c>
      <c r="F343" s="35"/>
      <c r="G343" s="35" t="s">
        <v>287</v>
      </c>
      <c r="H343" s="35" t="s">
        <v>262</v>
      </c>
      <c r="I343" s="36">
        <v>500</v>
      </c>
      <c r="J343" s="36">
        <v>59675</v>
      </c>
    </row>
    <row r="344" spans="2:10" x14ac:dyDescent="0.2">
      <c r="B344" s="35" t="s">
        <v>409</v>
      </c>
      <c r="C344" s="35" t="s">
        <v>258</v>
      </c>
      <c r="D344" s="35">
        <v>1047</v>
      </c>
      <c r="E344" s="35" t="s">
        <v>410</v>
      </c>
      <c r="F344" s="35"/>
      <c r="G344" s="35" t="s">
        <v>287</v>
      </c>
      <c r="H344" s="35" t="s">
        <v>262</v>
      </c>
      <c r="I344" s="36">
        <v>500</v>
      </c>
      <c r="J344" s="36">
        <v>60175</v>
      </c>
    </row>
    <row r="345" spans="2:10" x14ac:dyDescent="0.2">
      <c r="B345" s="35" t="s">
        <v>414</v>
      </c>
      <c r="C345" s="35" t="s">
        <v>258</v>
      </c>
      <c r="D345" s="35">
        <v>1050</v>
      </c>
      <c r="E345" s="35" t="s">
        <v>417</v>
      </c>
      <c r="F345" s="35"/>
      <c r="G345" s="35" t="s">
        <v>294</v>
      </c>
      <c r="H345" s="35" t="s">
        <v>262</v>
      </c>
      <c r="I345" s="36">
        <v>1000</v>
      </c>
      <c r="J345" s="36">
        <v>61175</v>
      </c>
    </row>
    <row r="346" spans="2:10" x14ac:dyDescent="0.2">
      <c r="B346" s="35" t="s">
        <v>414</v>
      </c>
      <c r="C346" s="35" t="s">
        <v>258</v>
      </c>
      <c r="D346" s="35">
        <v>1048</v>
      </c>
      <c r="E346" s="35" t="s">
        <v>415</v>
      </c>
      <c r="F346" s="35"/>
      <c r="G346" s="35" t="s">
        <v>287</v>
      </c>
      <c r="H346" s="35" t="s">
        <v>262</v>
      </c>
      <c r="I346" s="36">
        <v>500</v>
      </c>
      <c r="J346" s="36">
        <v>61675</v>
      </c>
    </row>
    <row r="347" spans="2:10" x14ac:dyDescent="0.2">
      <c r="B347" s="35" t="s">
        <v>414</v>
      </c>
      <c r="C347" s="35" t="s">
        <v>258</v>
      </c>
      <c r="D347" s="35">
        <v>1051</v>
      </c>
      <c r="E347" s="35" t="s">
        <v>408</v>
      </c>
      <c r="F347" s="35"/>
      <c r="G347" s="35" t="s">
        <v>287</v>
      </c>
      <c r="H347" s="35" t="s">
        <v>262</v>
      </c>
      <c r="I347" s="36">
        <v>500</v>
      </c>
      <c r="J347" s="36">
        <v>62175</v>
      </c>
    </row>
    <row r="348" spans="2:10" x14ac:dyDescent="0.2">
      <c r="B348" s="35" t="s">
        <v>414</v>
      </c>
      <c r="C348" s="35" t="s">
        <v>258</v>
      </c>
      <c r="D348" s="35">
        <v>1049</v>
      </c>
      <c r="E348" s="35" t="s">
        <v>416</v>
      </c>
      <c r="F348" s="35"/>
      <c r="G348" s="35" t="s">
        <v>270</v>
      </c>
      <c r="H348" s="35" t="s">
        <v>262</v>
      </c>
      <c r="I348" s="36">
        <v>500</v>
      </c>
      <c r="J348" s="36">
        <v>62675</v>
      </c>
    </row>
    <row r="349" spans="2:10" x14ac:dyDescent="0.2">
      <c r="B349" s="35" t="s">
        <v>418</v>
      </c>
      <c r="C349" s="35" t="s">
        <v>258</v>
      </c>
      <c r="D349" s="35">
        <v>1058</v>
      </c>
      <c r="E349" s="35" t="s">
        <v>419</v>
      </c>
      <c r="F349" s="35"/>
      <c r="G349" s="35" t="s">
        <v>287</v>
      </c>
      <c r="H349" s="35" t="s">
        <v>262</v>
      </c>
      <c r="I349" s="36">
        <v>500</v>
      </c>
      <c r="J349" s="36">
        <v>63175</v>
      </c>
    </row>
    <row r="350" spans="2:10" x14ac:dyDescent="0.2">
      <c r="B350" s="35" t="s">
        <v>418</v>
      </c>
      <c r="C350" s="35" t="s">
        <v>258</v>
      </c>
      <c r="D350" s="35">
        <v>1057</v>
      </c>
      <c r="E350" s="35" t="s">
        <v>420</v>
      </c>
      <c r="F350" s="35"/>
      <c r="G350" s="35" t="s">
        <v>287</v>
      </c>
      <c r="H350" s="35" t="s">
        <v>262</v>
      </c>
      <c r="I350" s="36">
        <v>500</v>
      </c>
      <c r="J350" s="36">
        <v>63675</v>
      </c>
    </row>
    <row r="351" spans="2:10" x14ac:dyDescent="0.2">
      <c r="B351" s="35" t="s">
        <v>418</v>
      </c>
      <c r="C351" s="35" t="s">
        <v>258</v>
      </c>
      <c r="D351" s="35">
        <v>1053</v>
      </c>
      <c r="E351" s="35" t="s">
        <v>424</v>
      </c>
      <c r="F351" s="35"/>
      <c r="G351" s="35" t="s">
        <v>270</v>
      </c>
      <c r="H351" s="35" t="s">
        <v>262</v>
      </c>
      <c r="I351" s="36">
        <v>500</v>
      </c>
      <c r="J351" s="36">
        <v>64175</v>
      </c>
    </row>
    <row r="352" spans="2:10" x14ac:dyDescent="0.2">
      <c r="B352" s="35" t="s">
        <v>418</v>
      </c>
      <c r="C352" s="35" t="s">
        <v>258</v>
      </c>
      <c r="D352" s="35">
        <v>1056</v>
      </c>
      <c r="E352" s="35" t="s">
        <v>421</v>
      </c>
      <c r="F352" s="35"/>
      <c r="G352" s="35" t="s">
        <v>289</v>
      </c>
      <c r="H352" s="35" t="s">
        <v>262</v>
      </c>
      <c r="I352" s="36">
        <v>125</v>
      </c>
      <c r="J352" s="36">
        <v>64300</v>
      </c>
    </row>
    <row r="353" spans="2:10" x14ac:dyDescent="0.2">
      <c r="B353" s="35" t="s">
        <v>418</v>
      </c>
      <c r="C353" s="35" t="s">
        <v>258</v>
      </c>
      <c r="D353" s="35">
        <v>1052</v>
      </c>
      <c r="E353" s="35" t="s">
        <v>422</v>
      </c>
      <c r="F353" s="35"/>
      <c r="G353" s="35" t="s">
        <v>287</v>
      </c>
      <c r="H353" s="35" t="s">
        <v>262</v>
      </c>
      <c r="I353" s="36">
        <v>500</v>
      </c>
      <c r="J353" s="36">
        <v>64800</v>
      </c>
    </row>
    <row r="354" spans="2:10" x14ac:dyDescent="0.2">
      <c r="B354" s="35" t="s">
        <v>418</v>
      </c>
      <c r="C354" s="35" t="s">
        <v>258</v>
      </c>
      <c r="D354" s="35">
        <v>1055</v>
      </c>
      <c r="E354" s="35" t="s">
        <v>425</v>
      </c>
      <c r="F354" s="35"/>
      <c r="G354" s="35" t="s">
        <v>291</v>
      </c>
      <c r="H354" s="35" t="s">
        <v>262</v>
      </c>
      <c r="I354" s="36">
        <v>275</v>
      </c>
      <c r="J354" s="36">
        <v>65075</v>
      </c>
    </row>
    <row r="355" spans="2:10" x14ac:dyDescent="0.2">
      <c r="B355" s="35" t="s">
        <v>418</v>
      </c>
      <c r="C355" s="35" t="s">
        <v>258</v>
      </c>
      <c r="D355" s="35">
        <v>1054</v>
      </c>
      <c r="E355" s="35" t="s">
        <v>423</v>
      </c>
      <c r="F355" s="35"/>
      <c r="G355" s="35" t="s">
        <v>287</v>
      </c>
      <c r="H355" s="35" t="s">
        <v>262</v>
      </c>
      <c r="I355" s="36">
        <v>500</v>
      </c>
      <c r="J355" s="36">
        <v>65575</v>
      </c>
    </row>
    <row r="356" spans="2:10" x14ac:dyDescent="0.2">
      <c r="B356" s="35" t="s">
        <v>426</v>
      </c>
      <c r="C356" s="35" t="s">
        <v>258</v>
      </c>
      <c r="D356" s="35">
        <v>1059</v>
      </c>
      <c r="E356" s="35" t="s">
        <v>434</v>
      </c>
      <c r="F356" s="35"/>
      <c r="G356" s="35" t="s">
        <v>287</v>
      </c>
      <c r="H356" s="35" t="s">
        <v>262</v>
      </c>
      <c r="I356" s="36">
        <v>500</v>
      </c>
      <c r="J356" s="36">
        <v>66075</v>
      </c>
    </row>
    <row r="357" spans="2:10" x14ac:dyDescent="0.2">
      <c r="B357" s="35" t="s">
        <v>426</v>
      </c>
      <c r="C357" s="35" t="s">
        <v>258</v>
      </c>
      <c r="D357" s="35">
        <v>1063</v>
      </c>
      <c r="E357" s="35" t="s">
        <v>430</v>
      </c>
      <c r="F357" s="35"/>
      <c r="G357" s="35" t="s">
        <v>287</v>
      </c>
      <c r="H357" s="35" t="s">
        <v>262</v>
      </c>
      <c r="I357" s="36">
        <v>500</v>
      </c>
      <c r="J357" s="36">
        <v>66575</v>
      </c>
    </row>
    <row r="358" spans="2:10" x14ac:dyDescent="0.2">
      <c r="B358" s="35" t="s">
        <v>426</v>
      </c>
      <c r="C358" s="35" t="s">
        <v>258</v>
      </c>
      <c r="D358" s="35">
        <v>1060</v>
      </c>
      <c r="E358" s="35" t="s">
        <v>433</v>
      </c>
      <c r="F358" s="35"/>
      <c r="G358" s="35" t="s">
        <v>270</v>
      </c>
      <c r="H358" s="35" t="s">
        <v>262</v>
      </c>
      <c r="I358" s="36">
        <v>500</v>
      </c>
      <c r="J358" s="36">
        <v>67075</v>
      </c>
    </row>
    <row r="359" spans="2:10" x14ac:dyDescent="0.2">
      <c r="B359" s="35" t="s">
        <v>426</v>
      </c>
      <c r="C359" s="35" t="s">
        <v>258</v>
      </c>
      <c r="D359" s="35">
        <v>1062</v>
      </c>
      <c r="E359" s="35" t="s">
        <v>431</v>
      </c>
      <c r="F359" s="35"/>
      <c r="G359" s="35" t="s">
        <v>291</v>
      </c>
      <c r="H359" s="35" t="s">
        <v>262</v>
      </c>
      <c r="I359" s="36">
        <v>275</v>
      </c>
      <c r="J359" s="36">
        <v>67350</v>
      </c>
    </row>
    <row r="360" spans="2:10" x14ac:dyDescent="0.2">
      <c r="B360" s="35" t="s">
        <v>426</v>
      </c>
      <c r="C360" s="35" t="s">
        <v>258</v>
      </c>
      <c r="D360" s="35">
        <v>1065</v>
      </c>
      <c r="E360" s="35" t="s">
        <v>428</v>
      </c>
      <c r="F360" s="35"/>
      <c r="G360" s="35" t="s">
        <v>287</v>
      </c>
      <c r="H360" s="35" t="s">
        <v>262</v>
      </c>
      <c r="I360" s="36">
        <v>500</v>
      </c>
      <c r="J360" s="36">
        <v>67850</v>
      </c>
    </row>
    <row r="361" spans="2:10" x14ac:dyDescent="0.2">
      <c r="B361" s="35" t="s">
        <v>426</v>
      </c>
      <c r="C361" s="35" t="s">
        <v>258</v>
      </c>
      <c r="D361" s="35">
        <v>1061</v>
      </c>
      <c r="E361" s="35" t="s">
        <v>432</v>
      </c>
      <c r="F361" s="35"/>
      <c r="G361" s="35" t="s">
        <v>294</v>
      </c>
      <c r="H361" s="35" t="s">
        <v>262</v>
      </c>
      <c r="I361" s="36">
        <v>500</v>
      </c>
      <c r="J361" s="36">
        <v>68350</v>
      </c>
    </row>
    <row r="362" spans="2:10" x14ac:dyDescent="0.2">
      <c r="B362" s="35" t="s">
        <v>426</v>
      </c>
      <c r="C362" s="35" t="s">
        <v>258</v>
      </c>
      <c r="D362" s="35">
        <v>1066</v>
      </c>
      <c r="E362" s="35" t="s">
        <v>427</v>
      </c>
      <c r="F362" s="35"/>
      <c r="G362" s="35" t="s">
        <v>287</v>
      </c>
      <c r="H362" s="35" t="s">
        <v>262</v>
      </c>
      <c r="I362" s="36">
        <v>500</v>
      </c>
      <c r="J362" s="36">
        <v>68850</v>
      </c>
    </row>
    <row r="363" spans="2:10" x14ac:dyDescent="0.2">
      <c r="B363" s="35" t="s">
        <v>426</v>
      </c>
      <c r="C363" s="35" t="s">
        <v>258</v>
      </c>
      <c r="D363" s="35">
        <v>1064</v>
      </c>
      <c r="E363" s="35" t="s">
        <v>429</v>
      </c>
      <c r="F363" s="35"/>
      <c r="G363" s="35" t="s">
        <v>294</v>
      </c>
      <c r="H363" s="35" t="s">
        <v>262</v>
      </c>
      <c r="I363" s="36">
        <v>500</v>
      </c>
      <c r="J363" s="36">
        <v>69350</v>
      </c>
    </row>
    <row r="364" spans="2:10" x14ac:dyDescent="0.2">
      <c r="B364" s="35" t="s">
        <v>435</v>
      </c>
      <c r="C364" s="35" t="s">
        <v>258</v>
      </c>
      <c r="D364" s="35">
        <v>1067</v>
      </c>
      <c r="E364" s="35" t="s">
        <v>436</v>
      </c>
      <c r="F364" s="35"/>
      <c r="G364" s="35" t="s">
        <v>338</v>
      </c>
      <c r="H364" s="35" t="s">
        <v>262</v>
      </c>
      <c r="I364" s="36">
        <v>575</v>
      </c>
      <c r="J364" s="36">
        <v>69925</v>
      </c>
    </row>
    <row r="365" spans="2:10" x14ac:dyDescent="0.2">
      <c r="B365" s="35" t="s">
        <v>437</v>
      </c>
      <c r="C365" s="35" t="s">
        <v>258</v>
      </c>
      <c r="D365" s="35">
        <v>1068</v>
      </c>
      <c r="E365" s="35" t="s">
        <v>438</v>
      </c>
      <c r="F365" s="35"/>
      <c r="G365" s="35" t="s">
        <v>291</v>
      </c>
      <c r="H365" s="35" t="s">
        <v>262</v>
      </c>
      <c r="I365" s="36">
        <v>275</v>
      </c>
      <c r="J365" s="36">
        <v>70200</v>
      </c>
    </row>
    <row r="366" spans="2:10" x14ac:dyDescent="0.2">
      <c r="B366" s="35" t="s">
        <v>439</v>
      </c>
      <c r="C366" s="35" t="s">
        <v>258</v>
      </c>
      <c r="D366" s="35">
        <v>1069</v>
      </c>
      <c r="E366" s="35" t="s">
        <v>442</v>
      </c>
      <c r="F366" s="35"/>
      <c r="G366" s="35" t="s">
        <v>287</v>
      </c>
      <c r="H366" s="35" t="s">
        <v>262</v>
      </c>
      <c r="I366" s="36">
        <v>500</v>
      </c>
      <c r="J366" s="36">
        <v>70700</v>
      </c>
    </row>
    <row r="367" spans="2:10" x14ac:dyDescent="0.2">
      <c r="B367" s="35" t="s">
        <v>439</v>
      </c>
      <c r="C367" s="35" t="s">
        <v>258</v>
      </c>
      <c r="D367" s="35">
        <v>1071</v>
      </c>
      <c r="E367" s="35" t="s">
        <v>440</v>
      </c>
      <c r="F367" s="35"/>
      <c r="G367" s="35" t="s">
        <v>441</v>
      </c>
      <c r="H367" s="35" t="s">
        <v>262</v>
      </c>
      <c r="I367" s="36">
        <v>35</v>
      </c>
      <c r="J367" s="36">
        <v>70735</v>
      </c>
    </row>
    <row r="368" spans="2:10" x14ac:dyDescent="0.2">
      <c r="B368" s="35" t="s">
        <v>439</v>
      </c>
      <c r="C368" s="35" t="s">
        <v>258</v>
      </c>
      <c r="D368" s="35">
        <v>1070</v>
      </c>
      <c r="E368" s="35" t="s">
        <v>443</v>
      </c>
      <c r="F368" s="35"/>
      <c r="G368" s="35" t="s">
        <v>444</v>
      </c>
      <c r="H368" s="35" t="s">
        <v>262</v>
      </c>
      <c r="I368" s="36">
        <v>35</v>
      </c>
      <c r="J368" s="36">
        <v>70770</v>
      </c>
    </row>
    <row r="369" spans="2:10" x14ac:dyDescent="0.2">
      <c r="B369" s="35" t="s">
        <v>445</v>
      </c>
      <c r="C369" s="35" t="s">
        <v>258</v>
      </c>
      <c r="D369" s="35">
        <v>1072</v>
      </c>
      <c r="E369" s="35" t="s">
        <v>447</v>
      </c>
      <c r="F369" s="35"/>
      <c r="G369" s="35" t="s">
        <v>294</v>
      </c>
      <c r="H369" s="35" t="s">
        <v>262</v>
      </c>
      <c r="I369" s="36">
        <v>1150</v>
      </c>
      <c r="J369" s="36">
        <v>71920</v>
      </c>
    </row>
    <row r="370" spans="2:10" x14ac:dyDescent="0.2">
      <c r="B370" s="35" t="s">
        <v>445</v>
      </c>
      <c r="C370" s="35" t="s">
        <v>258</v>
      </c>
      <c r="D370" s="35">
        <v>1074</v>
      </c>
      <c r="E370" s="35" t="s">
        <v>451</v>
      </c>
      <c r="F370" s="35"/>
      <c r="G370" s="35">
        <v>19</v>
      </c>
      <c r="H370" s="35" t="s">
        <v>262</v>
      </c>
      <c r="I370" s="36">
        <v>450</v>
      </c>
      <c r="J370" s="36">
        <v>72370</v>
      </c>
    </row>
    <row r="371" spans="2:10" x14ac:dyDescent="0.2">
      <c r="B371" s="35" t="s">
        <v>445</v>
      </c>
      <c r="C371" s="35" t="s">
        <v>258</v>
      </c>
      <c r="D371" s="35">
        <v>1077</v>
      </c>
      <c r="E371" s="35" t="s">
        <v>452</v>
      </c>
      <c r="F371" s="35"/>
      <c r="G371" s="35" t="s">
        <v>444</v>
      </c>
      <c r="H371" s="35" t="s">
        <v>262</v>
      </c>
      <c r="I371" s="36">
        <v>35</v>
      </c>
      <c r="J371" s="36">
        <v>72405</v>
      </c>
    </row>
    <row r="372" spans="2:10" x14ac:dyDescent="0.2">
      <c r="B372" s="35" t="s">
        <v>445</v>
      </c>
      <c r="C372" s="35" t="s">
        <v>266</v>
      </c>
      <c r="D372" s="35">
        <v>1075</v>
      </c>
      <c r="E372" s="35" t="s">
        <v>407</v>
      </c>
      <c r="F372" s="35"/>
      <c r="G372" s="35" t="s">
        <v>446</v>
      </c>
      <c r="H372" s="35" t="s">
        <v>262</v>
      </c>
      <c r="I372" s="36">
        <v>-80</v>
      </c>
      <c r="J372" s="36">
        <v>72325</v>
      </c>
    </row>
    <row r="373" spans="2:10" x14ac:dyDescent="0.2">
      <c r="B373" s="35" t="s">
        <v>445</v>
      </c>
      <c r="C373" s="35" t="s">
        <v>258</v>
      </c>
      <c r="D373" s="35">
        <v>1076</v>
      </c>
      <c r="E373" s="35" t="s">
        <v>450</v>
      </c>
      <c r="F373" s="35"/>
      <c r="G373" s="35" t="s">
        <v>444</v>
      </c>
      <c r="H373" s="35" t="s">
        <v>262</v>
      </c>
      <c r="I373" s="36">
        <v>35</v>
      </c>
      <c r="J373" s="36">
        <v>72360</v>
      </c>
    </row>
    <row r="374" spans="2:10" x14ac:dyDescent="0.2">
      <c r="B374" s="35" t="s">
        <v>445</v>
      </c>
      <c r="C374" s="35" t="s">
        <v>258</v>
      </c>
      <c r="D374" s="35">
        <v>1078</v>
      </c>
      <c r="E374" s="35" t="s">
        <v>448</v>
      </c>
      <c r="F374" s="35"/>
      <c r="G374" s="35" t="s">
        <v>444</v>
      </c>
      <c r="H374" s="35" t="s">
        <v>262</v>
      </c>
      <c r="I374" s="36">
        <v>35</v>
      </c>
      <c r="J374" s="36">
        <v>72395</v>
      </c>
    </row>
    <row r="375" spans="2:10" x14ac:dyDescent="0.2">
      <c r="B375" s="35" t="s">
        <v>445</v>
      </c>
      <c r="C375" s="35" t="s">
        <v>258</v>
      </c>
      <c r="D375" s="35">
        <v>1073</v>
      </c>
      <c r="E375" s="35" t="s">
        <v>449</v>
      </c>
      <c r="F375" s="35"/>
      <c r="G375" s="35" t="s">
        <v>444</v>
      </c>
      <c r="H375" s="35" t="s">
        <v>262</v>
      </c>
      <c r="I375" s="36">
        <v>35</v>
      </c>
      <c r="J375" s="36">
        <v>72430</v>
      </c>
    </row>
    <row r="376" spans="2:10" x14ac:dyDescent="0.2">
      <c r="B376" s="35" t="s">
        <v>453</v>
      </c>
      <c r="C376" s="35" t="s">
        <v>258</v>
      </c>
      <c r="D376" s="35">
        <v>1097</v>
      </c>
      <c r="E376" s="35" t="s">
        <v>455</v>
      </c>
      <c r="F376" s="35"/>
      <c r="G376" s="35" t="s">
        <v>287</v>
      </c>
      <c r="H376" s="35" t="s">
        <v>262</v>
      </c>
      <c r="I376" s="36">
        <v>575</v>
      </c>
      <c r="J376" s="36">
        <v>73005</v>
      </c>
    </row>
    <row r="377" spans="2:10" x14ac:dyDescent="0.2">
      <c r="B377" s="35" t="s">
        <v>453</v>
      </c>
      <c r="C377" s="35" t="s">
        <v>266</v>
      </c>
      <c r="D377" s="35">
        <v>1088</v>
      </c>
      <c r="E377" s="35" t="s">
        <v>402</v>
      </c>
      <c r="F377" s="35"/>
      <c r="G377" s="35" t="s">
        <v>446</v>
      </c>
      <c r="H377" s="35" t="s">
        <v>262</v>
      </c>
      <c r="I377" s="36">
        <v>-80</v>
      </c>
      <c r="J377" s="36">
        <v>72925</v>
      </c>
    </row>
    <row r="378" spans="2:10" x14ac:dyDescent="0.2">
      <c r="B378" s="35" t="s">
        <v>453</v>
      </c>
      <c r="C378" s="35" t="s">
        <v>258</v>
      </c>
      <c r="D378" s="35">
        <v>1083</v>
      </c>
      <c r="E378" s="35" t="s">
        <v>465</v>
      </c>
      <c r="F378" s="35"/>
      <c r="G378" s="35" t="s">
        <v>466</v>
      </c>
      <c r="H378" s="35" t="s">
        <v>262</v>
      </c>
      <c r="I378" s="36">
        <v>500</v>
      </c>
      <c r="J378" s="36">
        <v>73425</v>
      </c>
    </row>
    <row r="379" spans="2:10" x14ac:dyDescent="0.2">
      <c r="B379" s="35" t="s">
        <v>453</v>
      </c>
      <c r="C379" s="35" t="s">
        <v>258</v>
      </c>
      <c r="D379" s="35">
        <v>1082</v>
      </c>
      <c r="E379" s="35" t="s">
        <v>467</v>
      </c>
      <c r="F379" s="35"/>
      <c r="G379" s="35" t="s">
        <v>466</v>
      </c>
      <c r="H379" s="35" t="s">
        <v>262</v>
      </c>
      <c r="I379" s="36">
        <v>500</v>
      </c>
      <c r="J379" s="36">
        <v>73925</v>
      </c>
    </row>
    <row r="380" spans="2:10" x14ac:dyDescent="0.2">
      <c r="B380" s="35" t="s">
        <v>453</v>
      </c>
      <c r="C380" s="35" t="s">
        <v>258</v>
      </c>
      <c r="D380" s="35">
        <v>1081</v>
      </c>
      <c r="E380" s="35" t="s">
        <v>468</v>
      </c>
      <c r="F380" s="35"/>
      <c r="G380" s="35" t="s">
        <v>469</v>
      </c>
      <c r="H380" s="35" t="s">
        <v>262</v>
      </c>
      <c r="I380" s="36">
        <v>500</v>
      </c>
      <c r="J380" s="36">
        <v>74425</v>
      </c>
    </row>
    <row r="381" spans="2:10" x14ac:dyDescent="0.2">
      <c r="B381" s="35" t="s">
        <v>453</v>
      </c>
      <c r="C381" s="35" t="s">
        <v>258</v>
      </c>
      <c r="D381" s="35">
        <v>1092</v>
      </c>
      <c r="E381" s="35" t="s">
        <v>460</v>
      </c>
      <c r="F381" s="35"/>
      <c r="G381" s="35" t="s">
        <v>461</v>
      </c>
      <c r="H381" s="35" t="s">
        <v>262</v>
      </c>
      <c r="I381" s="36">
        <v>500</v>
      </c>
      <c r="J381" s="36">
        <v>74925</v>
      </c>
    </row>
    <row r="382" spans="2:10" x14ac:dyDescent="0.2">
      <c r="B382" s="35" t="s">
        <v>453</v>
      </c>
      <c r="C382" s="35" t="s">
        <v>258</v>
      </c>
      <c r="D382" s="35">
        <v>1079</v>
      </c>
      <c r="E382" s="35" t="s">
        <v>454</v>
      </c>
      <c r="F382" s="35"/>
      <c r="G382" s="35" t="s">
        <v>444</v>
      </c>
      <c r="H382" s="35" t="s">
        <v>262</v>
      </c>
      <c r="I382" s="36">
        <v>35</v>
      </c>
      <c r="J382" s="36">
        <v>74960</v>
      </c>
    </row>
    <row r="383" spans="2:10" x14ac:dyDescent="0.2">
      <c r="B383" s="35" t="s">
        <v>453</v>
      </c>
      <c r="C383" s="35" t="s">
        <v>258</v>
      </c>
      <c r="D383" s="35">
        <v>1093</v>
      </c>
      <c r="E383" s="35" t="s">
        <v>459</v>
      </c>
      <c r="F383" s="35"/>
      <c r="G383" s="35" t="s">
        <v>444</v>
      </c>
      <c r="H383" s="35" t="s">
        <v>262</v>
      </c>
      <c r="I383" s="36">
        <v>35</v>
      </c>
      <c r="J383" s="36">
        <v>74995</v>
      </c>
    </row>
    <row r="384" spans="2:10" x14ac:dyDescent="0.2">
      <c r="B384" s="35" t="s">
        <v>453</v>
      </c>
      <c r="C384" s="35" t="s">
        <v>258</v>
      </c>
      <c r="D384" s="35">
        <v>1084</v>
      </c>
      <c r="E384" s="35" t="s">
        <v>464</v>
      </c>
      <c r="F384" s="35"/>
      <c r="G384" s="35" t="s">
        <v>444</v>
      </c>
      <c r="H384" s="35" t="s">
        <v>262</v>
      </c>
      <c r="I384" s="36">
        <v>35</v>
      </c>
      <c r="J384" s="36">
        <v>75030</v>
      </c>
    </row>
    <row r="385" spans="2:10" x14ac:dyDescent="0.2">
      <c r="B385" s="35" t="s">
        <v>453</v>
      </c>
      <c r="C385" s="35" t="s">
        <v>258</v>
      </c>
      <c r="D385" s="35">
        <v>1080</v>
      </c>
      <c r="E385" s="35" t="s">
        <v>470</v>
      </c>
      <c r="F385" s="35"/>
      <c r="G385" s="35" t="s">
        <v>444</v>
      </c>
      <c r="H385" s="35" t="s">
        <v>262</v>
      </c>
      <c r="I385" s="36">
        <v>35</v>
      </c>
      <c r="J385" s="36">
        <v>75065</v>
      </c>
    </row>
    <row r="386" spans="2:10" x14ac:dyDescent="0.2">
      <c r="B386" s="35" t="s">
        <v>453</v>
      </c>
      <c r="C386" s="35" t="s">
        <v>258</v>
      </c>
      <c r="D386" s="35">
        <v>1094</v>
      </c>
      <c r="E386" s="35" t="s">
        <v>458</v>
      </c>
      <c r="F386" s="35"/>
      <c r="G386" s="35" t="s">
        <v>444</v>
      </c>
      <c r="H386" s="35" t="s">
        <v>262</v>
      </c>
      <c r="I386" s="36">
        <v>35</v>
      </c>
      <c r="J386" s="36">
        <v>75100</v>
      </c>
    </row>
    <row r="387" spans="2:10" x14ac:dyDescent="0.2">
      <c r="B387" s="35" t="s">
        <v>453</v>
      </c>
      <c r="C387" s="35" t="s">
        <v>258</v>
      </c>
      <c r="D387" s="35">
        <v>1096</v>
      </c>
      <c r="E387" s="35" t="s">
        <v>456</v>
      </c>
      <c r="F387" s="35"/>
      <c r="G387" s="35" t="s">
        <v>444</v>
      </c>
      <c r="H387" s="35" t="s">
        <v>262</v>
      </c>
      <c r="I387" s="36">
        <v>35</v>
      </c>
      <c r="J387" s="36">
        <v>75135</v>
      </c>
    </row>
    <row r="388" spans="2:10" x14ac:dyDescent="0.2">
      <c r="B388" s="35" t="s">
        <v>453</v>
      </c>
      <c r="C388" s="35" t="s">
        <v>258</v>
      </c>
      <c r="D388" s="35">
        <v>1095</v>
      </c>
      <c r="E388" s="35" t="s">
        <v>457</v>
      </c>
      <c r="F388" s="35"/>
      <c r="G388" s="35" t="s">
        <v>444</v>
      </c>
      <c r="H388" s="35" t="s">
        <v>262</v>
      </c>
      <c r="I388" s="36">
        <v>35</v>
      </c>
      <c r="J388" s="36">
        <v>75170</v>
      </c>
    </row>
    <row r="389" spans="2:10" x14ac:dyDescent="0.2">
      <c r="B389" s="35" t="s">
        <v>453</v>
      </c>
      <c r="C389" s="35" t="s">
        <v>266</v>
      </c>
      <c r="D389" s="35">
        <v>1090</v>
      </c>
      <c r="E389" s="35" t="s">
        <v>367</v>
      </c>
      <c r="F389" s="35"/>
      <c r="G389" s="35" t="s">
        <v>446</v>
      </c>
      <c r="H389" s="35" t="s">
        <v>262</v>
      </c>
      <c r="I389" s="36">
        <v>-80</v>
      </c>
      <c r="J389" s="36">
        <v>75090</v>
      </c>
    </row>
    <row r="390" spans="2:10" x14ac:dyDescent="0.2">
      <c r="B390" s="35" t="s">
        <v>453</v>
      </c>
      <c r="C390" s="35" t="s">
        <v>266</v>
      </c>
      <c r="D390" s="35">
        <v>1089</v>
      </c>
      <c r="E390" s="35" t="s">
        <v>376</v>
      </c>
      <c r="F390" s="35"/>
      <c r="G390" s="35" t="s">
        <v>446</v>
      </c>
      <c r="H390" s="35" t="s">
        <v>262</v>
      </c>
      <c r="I390" s="36">
        <v>-80</v>
      </c>
      <c r="J390" s="36">
        <v>75010</v>
      </c>
    </row>
    <row r="391" spans="2:10" x14ac:dyDescent="0.2">
      <c r="B391" s="35" t="s">
        <v>453</v>
      </c>
      <c r="C391" s="35" t="s">
        <v>266</v>
      </c>
      <c r="D391" s="35">
        <v>1085</v>
      </c>
      <c r="E391" s="35" t="s">
        <v>399</v>
      </c>
      <c r="F391" s="35"/>
      <c r="G391" s="35" t="s">
        <v>446</v>
      </c>
      <c r="H391" s="35" t="s">
        <v>262</v>
      </c>
      <c r="I391" s="36">
        <v>-80</v>
      </c>
      <c r="J391" s="36">
        <v>74930</v>
      </c>
    </row>
    <row r="392" spans="2:10" x14ac:dyDescent="0.2">
      <c r="B392" s="35" t="s">
        <v>453</v>
      </c>
      <c r="C392" s="35" t="s">
        <v>266</v>
      </c>
      <c r="D392" s="35">
        <v>1087</v>
      </c>
      <c r="E392" s="35" t="s">
        <v>403</v>
      </c>
      <c r="F392" s="35"/>
      <c r="G392" s="35" t="s">
        <v>446</v>
      </c>
      <c r="H392" s="35" t="s">
        <v>262</v>
      </c>
      <c r="I392" s="36">
        <v>-80</v>
      </c>
      <c r="J392" s="36">
        <v>74850</v>
      </c>
    </row>
    <row r="393" spans="2:10" x14ac:dyDescent="0.2">
      <c r="B393" s="35" t="s">
        <v>453</v>
      </c>
      <c r="C393" s="35" t="s">
        <v>266</v>
      </c>
      <c r="D393" s="35">
        <v>1086</v>
      </c>
      <c r="E393" s="35" t="s">
        <v>401</v>
      </c>
      <c r="F393" s="35"/>
      <c r="G393" s="35" t="s">
        <v>446</v>
      </c>
      <c r="H393" s="35" t="s">
        <v>262</v>
      </c>
      <c r="I393" s="36">
        <v>-80</v>
      </c>
      <c r="J393" s="36">
        <v>74770</v>
      </c>
    </row>
    <row r="394" spans="2:10" x14ac:dyDescent="0.2">
      <c r="B394" s="35" t="s">
        <v>453</v>
      </c>
      <c r="C394" s="35" t="s">
        <v>258</v>
      </c>
      <c r="D394" s="35">
        <v>1091</v>
      </c>
      <c r="E394" s="35" t="s">
        <v>462</v>
      </c>
      <c r="F394" s="35"/>
      <c r="G394" s="35" t="s">
        <v>463</v>
      </c>
      <c r="H394" s="35" t="s">
        <v>262</v>
      </c>
      <c r="I394" s="36">
        <v>575</v>
      </c>
      <c r="J394" s="36">
        <v>75345</v>
      </c>
    </row>
    <row r="395" spans="2:10" x14ac:dyDescent="0.2">
      <c r="B395" s="35" t="s">
        <v>471</v>
      </c>
      <c r="C395" s="35" t="s">
        <v>258</v>
      </c>
      <c r="D395" s="35">
        <v>1098</v>
      </c>
      <c r="E395" s="35" t="s">
        <v>475</v>
      </c>
      <c r="F395" s="35"/>
      <c r="G395" s="35" t="s">
        <v>289</v>
      </c>
      <c r="H395" s="35" t="s">
        <v>262</v>
      </c>
      <c r="I395" s="36">
        <v>125</v>
      </c>
      <c r="J395" s="36">
        <v>75470</v>
      </c>
    </row>
    <row r="396" spans="2:10" x14ac:dyDescent="0.2">
      <c r="B396" s="35" t="s">
        <v>471</v>
      </c>
      <c r="C396" s="35" t="s">
        <v>258</v>
      </c>
      <c r="D396" s="35">
        <v>1102</v>
      </c>
      <c r="E396" s="35" t="s">
        <v>479</v>
      </c>
      <c r="F396" s="35"/>
      <c r="G396" s="35" t="s">
        <v>441</v>
      </c>
      <c r="H396" s="35" t="s">
        <v>262</v>
      </c>
      <c r="I396" s="36">
        <v>35</v>
      </c>
      <c r="J396" s="36">
        <v>75505</v>
      </c>
    </row>
    <row r="397" spans="2:10" x14ac:dyDescent="0.2">
      <c r="B397" s="35" t="s">
        <v>471</v>
      </c>
      <c r="C397" s="35" t="s">
        <v>258</v>
      </c>
      <c r="D397" s="35">
        <v>1103</v>
      </c>
      <c r="E397" s="35" t="s">
        <v>474</v>
      </c>
      <c r="F397" s="35"/>
      <c r="G397" s="35" t="s">
        <v>444</v>
      </c>
      <c r="H397" s="35" t="s">
        <v>262</v>
      </c>
      <c r="I397" s="36">
        <v>35</v>
      </c>
      <c r="J397" s="36">
        <v>75540</v>
      </c>
    </row>
    <row r="398" spans="2:10" x14ac:dyDescent="0.2">
      <c r="B398" s="35" t="s">
        <v>471</v>
      </c>
      <c r="C398" s="35" t="s">
        <v>258</v>
      </c>
      <c r="D398" s="35">
        <v>1105</v>
      </c>
      <c r="E398" s="35" t="s">
        <v>472</v>
      </c>
      <c r="F398" s="35"/>
      <c r="G398" s="35" t="s">
        <v>444</v>
      </c>
      <c r="H398" s="35" t="s">
        <v>262</v>
      </c>
      <c r="I398" s="36">
        <v>35</v>
      </c>
      <c r="J398" s="36">
        <v>75575</v>
      </c>
    </row>
    <row r="399" spans="2:10" x14ac:dyDescent="0.2">
      <c r="B399" s="35" t="s">
        <v>471</v>
      </c>
      <c r="C399" s="35" t="s">
        <v>258</v>
      </c>
      <c r="D399" s="35">
        <v>1101</v>
      </c>
      <c r="E399" s="35" t="s">
        <v>476</v>
      </c>
      <c r="F399" s="35"/>
      <c r="G399" s="35" t="s">
        <v>444</v>
      </c>
      <c r="H399" s="35" t="s">
        <v>262</v>
      </c>
      <c r="I399" s="36">
        <v>35</v>
      </c>
      <c r="J399" s="36">
        <v>75610</v>
      </c>
    </row>
    <row r="400" spans="2:10" x14ac:dyDescent="0.2">
      <c r="B400" s="35" t="s">
        <v>471</v>
      </c>
      <c r="C400" s="35" t="s">
        <v>258</v>
      </c>
      <c r="D400" s="35">
        <v>1099</v>
      </c>
      <c r="E400" s="35" t="s">
        <v>478</v>
      </c>
      <c r="F400" s="35"/>
      <c r="G400" s="35" t="s">
        <v>444</v>
      </c>
      <c r="H400" s="35" t="s">
        <v>262</v>
      </c>
      <c r="I400" s="36">
        <v>35</v>
      </c>
      <c r="J400" s="36">
        <v>75645</v>
      </c>
    </row>
    <row r="401" spans="2:10" x14ac:dyDescent="0.2">
      <c r="B401" s="35" t="s">
        <v>471</v>
      </c>
      <c r="C401" s="35" t="s">
        <v>258</v>
      </c>
      <c r="D401" s="35">
        <v>1104</v>
      </c>
      <c r="E401" s="35" t="s">
        <v>473</v>
      </c>
      <c r="F401" s="35"/>
      <c r="G401" s="35" t="s">
        <v>444</v>
      </c>
      <c r="H401" s="35" t="s">
        <v>262</v>
      </c>
      <c r="I401" s="36">
        <v>35</v>
      </c>
      <c r="J401" s="36">
        <v>75680</v>
      </c>
    </row>
    <row r="402" spans="2:10" x14ac:dyDescent="0.2">
      <c r="B402" s="35" t="s">
        <v>471</v>
      </c>
      <c r="C402" s="35" t="s">
        <v>258</v>
      </c>
      <c r="D402" s="35">
        <v>1100</v>
      </c>
      <c r="E402" s="35" t="s">
        <v>477</v>
      </c>
      <c r="F402" s="35"/>
      <c r="G402" s="35" t="s">
        <v>444</v>
      </c>
      <c r="H402" s="35" t="s">
        <v>262</v>
      </c>
      <c r="I402" s="36">
        <v>35</v>
      </c>
      <c r="J402" s="36">
        <v>75715</v>
      </c>
    </row>
    <row r="403" spans="2:10" x14ac:dyDescent="0.2">
      <c r="B403" s="35" t="s">
        <v>480</v>
      </c>
      <c r="C403" s="35" t="s">
        <v>258</v>
      </c>
      <c r="D403" s="35">
        <v>1110</v>
      </c>
      <c r="E403" s="35" t="s">
        <v>483</v>
      </c>
      <c r="F403" s="35"/>
      <c r="G403" s="35" t="s">
        <v>287</v>
      </c>
      <c r="H403" s="35" t="s">
        <v>262</v>
      </c>
      <c r="I403" s="36">
        <v>575</v>
      </c>
      <c r="J403" s="36">
        <v>76290</v>
      </c>
    </row>
    <row r="404" spans="2:10" x14ac:dyDescent="0.2">
      <c r="B404" s="35" t="s">
        <v>480</v>
      </c>
      <c r="C404" s="35" t="s">
        <v>258</v>
      </c>
      <c r="D404" s="35">
        <v>1107</v>
      </c>
      <c r="E404" s="35" t="s">
        <v>486</v>
      </c>
      <c r="F404" s="35"/>
      <c r="G404" s="35" t="s">
        <v>487</v>
      </c>
      <c r="H404" s="35" t="s">
        <v>262</v>
      </c>
      <c r="I404" s="36">
        <v>575</v>
      </c>
      <c r="J404" s="36">
        <v>76865</v>
      </c>
    </row>
    <row r="405" spans="2:10" x14ac:dyDescent="0.2">
      <c r="B405" s="35" t="s">
        <v>480</v>
      </c>
      <c r="C405" s="35" t="s">
        <v>258</v>
      </c>
      <c r="D405" s="35">
        <v>1112</v>
      </c>
      <c r="E405" s="35" t="s">
        <v>481</v>
      </c>
      <c r="F405" s="35"/>
      <c r="G405" s="35" t="s">
        <v>444</v>
      </c>
      <c r="H405" s="35" t="s">
        <v>262</v>
      </c>
      <c r="I405" s="36">
        <v>35</v>
      </c>
      <c r="J405" s="36">
        <v>76900</v>
      </c>
    </row>
    <row r="406" spans="2:10" x14ac:dyDescent="0.2">
      <c r="B406" s="35" t="s">
        <v>480</v>
      </c>
      <c r="C406" s="35" t="s">
        <v>258</v>
      </c>
      <c r="D406" s="35">
        <v>1111</v>
      </c>
      <c r="E406" s="35" t="s">
        <v>482</v>
      </c>
      <c r="F406" s="35"/>
      <c r="G406" s="35" t="s">
        <v>444</v>
      </c>
      <c r="H406" s="35" t="s">
        <v>262</v>
      </c>
      <c r="I406" s="36">
        <v>35</v>
      </c>
      <c r="J406" s="36">
        <v>76935</v>
      </c>
    </row>
    <row r="407" spans="2:10" x14ac:dyDescent="0.2">
      <c r="B407" s="35" t="s">
        <v>480</v>
      </c>
      <c r="C407" s="35" t="s">
        <v>258</v>
      </c>
      <c r="D407" s="35">
        <v>1108</v>
      </c>
      <c r="E407" s="35" t="s">
        <v>485</v>
      </c>
      <c r="F407" s="35"/>
      <c r="G407" s="35" t="s">
        <v>444</v>
      </c>
      <c r="H407" s="35" t="s">
        <v>262</v>
      </c>
      <c r="I407" s="36">
        <v>35</v>
      </c>
      <c r="J407" s="36">
        <v>76970</v>
      </c>
    </row>
    <row r="408" spans="2:10" x14ac:dyDescent="0.2">
      <c r="B408" s="35" t="s">
        <v>480</v>
      </c>
      <c r="C408" s="35" t="s">
        <v>258</v>
      </c>
      <c r="D408" s="35">
        <v>1106</v>
      </c>
      <c r="E408" s="35" t="s">
        <v>484</v>
      </c>
      <c r="F408" s="35"/>
      <c r="G408" s="35" t="s">
        <v>444</v>
      </c>
      <c r="H408" s="35" t="s">
        <v>262</v>
      </c>
      <c r="I408" s="36">
        <v>35</v>
      </c>
      <c r="J408" s="36">
        <v>77005</v>
      </c>
    </row>
    <row r="409" spans="2:10" x14ac:dyDescent="0.2">
      <c r="B409" s="35" t="s">
        <v>480</v>
      </c>
      <c r="C409" s="35" t="s">
        <v>258</v>
      </c>
      <c r="D409" s="35">
        <v>1109</v>
      </c>
      <c r="E409" s="35" t="s">
        <v>488</v>
      </c>
      <c r="F409" s="35"/>
      <c r="G409" s="35" t="s">
        <v>444</v>
      </c>
      <c r="H409" s="35" t="s">
        <v>262</v>
      </c>
      <c r="I409" s="36">
        <v>35</v>
      </c>
      <c r="J409" s="36">
        <v>77040</v>
      </c>
    </row>
    <row r="410" spans="2:10" x14ac:dyDescent="0.2">
      <c r="B410" s="35" t="s">
        <v>489</v>
      </c>
      <c r="C410" s="35" t="s">
        <v>258</v>
      </c>
      <c r="D410" s="35">
        <v>1113</v>
      </c>
      <c r="E410" s="35" t="s">
        <v>492</v>
      </c>
      <c r="F410" s="35"/>
      <c r="G410" s="35" t="s">
        <v>291</v>
      </c>
      <c r="H410" s="35" t="s">
        <v>262</v>
      </c>
      <c r="I410" s="36">
        <v>350</v>
      </c>
      <c r="J410" s="36">
        <v>77390</v>
      </c>
    </row>
    <row r="411" spans="2:10" x14ac:dyDescent="0.2">
      <c r="B411" s="35" t="s">
        <v>489</v>
      </c>
      <c r="C411" s="35" t="s">
        <v>258</v>
      </c>
      <c r="D411" s="35">
        <v>1114</v>
      </c>
      <c r="E411" s="35" t="s">
        <v>493</v>
      </c>
      <c r="F411" s="35"/>
      <c r="G411" s="35" t="s">
        <v>444</v>
      </c>
      <c r="H411" s="35" t="s">
        <v>262</v>
      </c>
      <c r="I411" s="36">
        <v>35</v>
      </c>
      <c r="J411" s="36">
        <v>77425</v>
      </c>
    </row>
    <row r="412" spans="2:10" x14ac:dyDescent="0.2">
      <c r="B412" s="35" t="s">
        <v>489</v>
      </c>
      <c r="C412" s="35" t="s">
        <v>258</v>
      </c>
      <c r="D412" s="35">
        <v>1117</v>
      </c>
      <c r="E412" s="35" t="s">
        <v>490</v>
      </c>
      <c r="F412" s="35"/>
      <c r="G412" s="35" t="s">
        <v>444</v>
      </c>
      <c r="H412" s="35" t="s">
        <v>262</v>
      </c>
      <c r="I412" s="36">
        <v>35</v>
      </c>
      <c r="J412" s="36">
        <v>77460</v>
      </c>
    </row>
    <row r="413" spans="2:10" x14ac:dyDescent="0.2">
      <c r="B413" s="35" t="s">
        <v>489</v>
      </c>
      <c r="C413" s="35" t="s">
        <v>258</v>
      </c>
      <c r="D413" s="35">
        <v>1116</v>
      </c>
      <c r="E413" s="35" t="s">
        <v>491</v>
      </c>
      <c r="F413" s="35"/>
      <c r="G413" s="35" t="s">
        <v>444</v>
      </c>
      <c r="H413" s="35" t="s">
        <v>262</v>
      </c>
      <c r="I413" s="36">
        <v>35</v>
      </c>
      <c r="J413" s="36">
        <v>77495</v>
      </c>
    </row>
    <row r="414" spans="2:10" x14ac:dyDescent="0.2">
      <c r="B414" s="35" t="s">
        <v>489</v>
      </c>
      <c r="C414" s="35" t="s">
        <v>258</v>
      </c>
      <c r="D414" s="35">
        <v>1115</v>
      </c>
      <c r="E414" s="35" t="s">
        <v>494</v>
      </c>
      <c r="F414" s="35"/>
      <c r="G414" s="35" t="s">
        <v>444</v>
      </c>
      <c r="H414" s="35" t="s">
        <v>262</v>
      </c>
      <c r="I414" s="36">
        <v>35</v>
      </c>
      <c r="J414" s="36">
        <v>77530</v>
      </c>
    </row>
    <row r="415" spans="2:10" x14ac:dyDescent="0.2">
      <c r="B415" s="35" t="s">
        <v>495</v>
      </c>
      <c r="C415" s="35" t="s">
        <v>258</v>
      </c>
      <c r="D415" s="35">
        <v>1119</v>
      </c>
      <c r="E415" s="35" t="s">
        <v>497</v>
      </c>
      <c r="F415" s="35"/>
      <c r="G415" s="35" t="s">
        <v>444</v>
      </c>
      <c r="H415" s="35" t="s">
        <v>262</v>
      </c>
      <c r="I415" s="36">
        <v>35</v>
      </c>
      <c r="J415" s="36">
        <v>77565</v>
      </c>
    </row>
    <row r="416" spans="2:10" x14ac:dyDescent="0.2">
      <c r="B416" s="35" t="s">
        <v>495</v>
      </c>
      <c r="C416" s="35" t="s">
        <v>258</v>
      </c>
      <c r="D416" s="35">
        <v>1118</v>
      </c>
      <c r="E416" s="35" t="s">
        <v>496</v>
      </c>
      <c r="F416" s="35"/>
      <c r="G416" s="35" t="s">
        <v>444</v>
      </c>
      <c r="H416" s="35" t="s">
        <v>262</v>
      </c>
      <c r="I416" s="36">
        <v>35</v>
      </c>
      <c r="J416" s="36">
        <v>77600</v>
      </c>
    </row>
    <row r="417" spans="2:10" x14ac:dyDescent="0.2">
      <c r="B417" s="35" t="s">
        <v>498</v>
      </c>
      <c r="C417" s="35" t="s">
        <v>258</v>
      </c>
      <c r="D417" s="35">
        <v>1129</v>
      </c>
      <c r="E417" s="35" t="s">
        <v>499</v>
      </c>
      <c r="F417" s="35"/>
      <c r="G417" s="35" t="s">
        <v>444</v>
      </c>
      <c r="H417" s="35" t="s">
        <v>262</v>
      </c>
      <c r="I417" s="36">
        <v>35</v>
      </c>
      <c r="J417" s="36">
        <v>77635</v>
      </c>
    </row>
    <row r="418" spans="2:10" x14ac:dyDescent="0.2">
      <c r="B418" s="35" t="s">
        <v>498</v>
      </c>
      <c r="C418" s="35" t="s">
        <v>258</v>
      </c>
      <c r="D418" s="35">
        <v>1122</v>
      </c>
      <c r="E418" s="35" t="s">
        <v>506</v>
      </c>
      <c r="F418" s="35"/>
      <c r="G418" s="35" t="s">
        <v>444</v>
      </c>
      <c r="H418" s="35" t="s">
        <v>262</v>
      </c>
      <c r="I418" s="36">
        <v>35</v>
      </c>
      <c r="J418" s="36">
        <v>77670</v>
      </c>
    </row>
    <row r="419" spans="2:10" x14ac:dyDescent="0.2">
      <c r="B419" s="35" t="s">
        <v>498</v>
      </c>
      <c r="C419" s="35" t="s">
        <v>258</v>
      </c>
      <c r="D419" s="35">
        <v>1127</v>
      </c>
      <c r="E419" s="35" t="s">
        <v>501</v>
      </c>
      <c r="F419" s="35"/>
      <c r="G419" s="35" t="s">
        <v>444</v>
      </c>
      <c r="H419" s="35" t="s">
        <v>262</v>
      </c>
      <c r="I419" s="36">
        <v>35</v>
      </c>
      <c r="J419" s="36">
        <v>77705</v>
      </c>
    </row>
    <row r="420" spans="2:10" x14ac:dyDescent="0.2">
      <c r="B420" s="35" t="s">
        <v>498</v>
      </c>
      <c r="C420" s="35" t="s">
        <v>258</v>
      </c>
      <c r="D420" s="35">
        <v>1126</v>
      </c>
      <c r="E420" s="35" t="s">
        <v>502</v>
      </c>
      <c r="F420" s="35"/>
      <c r="G420" s="35" t="s">
        <v>444</v>
      </c>
      <c r="H420" s="35" t="s">
        <v>262</v>
      </c>
      <c r="I420" s="36">
        <v>35</v>
      </c>
      <c r="J420" s="36">
        <v>77740</v>
      </c>
    </row>
    <row r="421" spans="2:10" x14ac:dyDescent="0.2">
      <c r="B421" s="35" t="s">
        <v>498</v>
      </c>
      <c r="C421" s="35" t="s">
        <v>258</v>
      </c>
      <c r="D421" s="35">
        <v>1128</v>
      </c>
      <c r="E421" s="35" t="s">
        <v>500</v>
      </c>
      <c r="F421" s="35"/>
      <c r="G421" s="35" t="s">
        <v>444</v>
      </c>
      <c r="H421" s="35" t="s">
        <v>262</v>
      </c>
      <c r="I421" s="36">
        <v>35</v>
      </c>
      <c r="J421" s="36">
        <v>77775</v>
      </c>
    </row>
    <row r="422" spans="2:10" x14ac:dyDescent="0.2">
      <c r="B422" s="35" t="s">
        <v>498</v>
      </c>
      <c r="C422" s="35" t="s">
        <v>258</v>
      </c>
      <c r="D422" s="35">
        <v>1123</v>
      </c>
      <c r="E422" s="35" t="s">
        <v>505</v>
      </c>
      <c r="F422" s="35"/>
      <c r="G422" s="35" t="s">
        <v>444</v>
      </c>
      <c r="H422" s="35" t="s">
        <v>262</v>
      </c>
      <c r="I422" s="36">
        <v>35</v>
      </c>
      <c r="J422" s="36">
        <v>77810</v>
      </c>
    </row>
    <row r="423" spans="2:10" x14ac:dyDescent="0.2">
      <c r="B423" s="35" t="s">
        <v>498</v>
      </c>
      <c r="C423" s="35" t="s">
        <v>258</v>
      </c>
      <c r="D423" s="35">
        <v>1124</v>
      </c>
      <c r="E423" s="35" t="s">
        <v>504</v>
      </c>
      <c r="F423" s="35"/>
      <c r="G423" s="35" t="s">
        <v>444</v>
      </c>
      <c r="H423" s="35" t="s">
        <v>262</v>
      </c>
      <c r="I423" s="36">
        <v>35</v>
      </c>
      <c r="J423" s="36">
        <v>77845</v>
      </c>
    </row>
    <row r="424" spans="2:10" x14ac:dyDescent="0.2">
      <c r="B424" s="35" t="s">
        <v>498</v>
      </c>
      <c r="C424" s="35" t="s">
        <v>258</v>
      </c>
      <c r="D424" s="35">
        <v>1121</v>
      </c>
      <c r="E424" s="35" t="s">
        <v>507</v>
      </c>
      <c r="F424" s="35"/>
      <c r="G424" s="35" t="s">
        <v>291</v>
      </c>
      <c r="H424" s="35" t="s">
        <v>262</v>
      </c>
      <c r="I424" s="36">
        <v>350</v>
      </c>
      <c r="J424" s="36">
        <v>78195</v>
      </c>
    </row>
    <row r="425" spans="2:10" x14ac:dyDescent="0.2">
      <c r="B425" s="35" t="s">
        <v>498</v>
      </c>
      <c r="C425" s="35" t="s">
        <v>258</v>
      </c>
      <c r="D425" s="35">
        <v>1120</v>
      </c>
      <c r="E425" s="35" t="s">
        <v>503</v>
      </c>
      <c r="F425" s="35"/>
      <c r="G425" s="35" t="s">
        <v>270</v>
      </c>
      <c r="H425" s="35" t="s">
        <v>262</v>
      </c>
      <c r="I425" s="36">
        <v>575</v>
      </c>
      <c r="J425" s="36">
        <v>78770</v>
      </c>
    </row>
    <row r="426" spans="2:10" x14ac:dyDescent="0.2">
      <c r="B426" s="35" t="s">
        <v>498</v>
      </c>
      <c r="C426" s="35" t="s">
        <v>258</v>
      </c>
      <c r="D426" s="35">
        <v>1125</v>
      </c>
      <c r="E426" s="35" t="s">
        <v>508</v>
      </c>
      <c r="F426" s="35"/>
      <c r="G426" s="35" t="s">
        <v>287</v>
      </c>
      <c r="H426" s="35" t="s">
        <v>262</v>
      </c>
      <c r="I426" s="36">
        <v>575</v>
      </c>
      <c r="J426" s="36">
        <v>79345</v>
      </c>
    </row>
    <row r="427" spans="2:10" x14ac:dyDescent="0.2">
      <c r="B427" s="35" t="s">
        <v>509</v>
      </c>
      <c r="C427" s="35" t="s">
        <v>258</v>
      </c>
      <c r="D427" s="35">
        <v>1137</v>
      </c>
      <c r="E427" s="35" t="s">
        <v>513</v>
      </c>
      <c r="F427" s="35"/>
      <c r="G427" s="35" t="s">
        <v>444</v>
      </c>
      <c r="H427" s="35" t="s">
        <v>262</v>
      </c>
      <c r="I427" s="36">
        <v>35</v>
      </c>
      <c r="J427" s="36">
        <v>79380</v>
      </c>
    </row>
    <row r="428" spans="2:10" x14ac:dyDescent="0.2">
      <c r="B428" s="35" t="s">
        <v>509</v>
      </c>
      <c r="C428" s="35" t="s">
        <v>258</v>
      </c>
      <c r="D428" s="35">
        <v>1138</v>
      </c>
      <c r="E428" s="35" t="s">
        <v>512</v>
      </c>
      <c r="F428" s="35"/>
      <c r="G428" s="35" t="s">
        <v>444</v>
      </c>
      <c r="H428" s="35" t="s">
        <v>262</v>
      </c>
      <c r="I428" s="36">
        <v>35</v>
      </c>
      <c r="J428" s="36">
        <v>79415</v>
      </c>
    </row>
    <row r="429" spans="2:10" x14ac:dyDescent="0.2">
      <c r="B429" s="35" t="s">
        <v>509</v>
      </c>
      <c r="C429" s="35" t="s">
        <v>258</v>
      </c>
      <c r="D429" s="35">
        <v>1133</v>
      </c>
      <c r="E429" s="35" t="s">
        <v>516</v>
      </c>
      <c r="F429" s="35"/>
      <c r="G429" s="35" t="s">
        <v>444</v>
      </c>
      <c r="H429" s="35" t="s">
        <v>262</v>
      </c>
      <c r="I429" s="36">
        <v>35</v>
      </c>
      <c r="J429" s="36">
        <v>79450</v>
      </c>
    </row>
    <row r="430" spans="2:10" x14ac:dyDescent="0.2">
      <c r="B430" s="35" t="s">
        <v>509</v>
      </c>
      <c r="C430" s="35" t="s">
        <v>258</v>
      </c>
      <c r="D430" s="35">
        <v>1136</v>
      </c>
      <c r="E430" s="35" t="s">
        <v>481</v>
      </c>
      <c r="F430" s="35"/>
      <c r="G430" s="35" t="s">
        <v>444</v>
      </c>
      <c r="H430" s="35" t="s">
        <v>262</v>
      </c>
      <c r="I430" s="36">
        <v>35</v>
      </c>
      <c r="J430" s="36">
        <v>79485</v>
      </c>
    </row>
    <row r="431" spans="2:10" x14ac:dyDescent="0.2">
      <c r="B431" s="35" t="s">
        <v>509</v>
      </c>
      <c r="C431" s="35" t="s">
        <v>258</v>
      </c>
      <c r="D431" s="35">
        <v>1132</v>
      </c>
      <c r="E431" s="35" t="s">
        <v>517</v>
      </c>
      <c r="F431" s="35"/>
      <c r="G431" s="35" t="s">
        <v>444</v>
      </c>
      <c r="H431" s="35" t="s">
        <v>262</v>
      </c>
      <c r="I431" s="36">
        <v>35</v>
      </c>
      <c r="J431" s="36">
        <v>79520</v>
      </c>
    </row>
    <row r="432" spans="2:10" x14ac:dyDescent="0.2">
      <c r="B432" s="35" t="s">
        <v>509</v>
      </c>
      <c r="C432" s="35" t="s">
        <v>258</v>
      </c>
      <c r="D432" s="35">
        <v>1134</v>
      </c>
      <c r="E432" s="35" t="s">
        <v>515</v>
      </c>
      <c r="F432" s="35"/>
      <c r="G432" s="35" t="s">
        <v>444</v>
      </c>
      <c r="H432" s="35" t="s">
        <v>262</v>
      </c>
      <c r="I432" s="36">
        <v>35</v>
      </c>
      <c r="J432" s="36">
        <v>79555</v>
      </c>
    </row>
    <row r="433" spans="2:10" x14ac:dyDescent="0.2">
      <c r="B433" s="35" t="s">
        <v>509</v>
      </c>
      <c r="C433" s="35" t="s">
        <v>258</v>
      </c>
      <c r="D433" s="35">
        <v>1131</v>
      </c>
      <c r="E433" s="35" t="s">
        <v>518</v>
      </c>
      <c r="F433" s="35"/>
      <c r="G433" s="35" t="s">
        <v>291</v>
      </c>
      <c r="H433" s="35" t="s">
        <v>262</v>
      </c>
      <c r="I433" s="36">
        <v>350</v>
      </c>
      <c r="J433" s="36">
        <v>79905</v>
      </c>
    </row>
    <row r="434" spans="2:10" x14ac:dyDescent="0.2">
      <c r="B434" s="35" t="s">
        <v>509</v>
      </c>
      <c r="C434" s="35" t="s">
        <v>258</v>
      </c>
      <c r="D434" s="35">
        <v>1139</v>
      </c>
      <c r="E434" s="35" t="s">
        <v>511</v>
      </c>
      <c r="F434" s="35"/>
      <c r="G434" s="35" t="s">
        <v>291</v>
      </c>
      <c r="H434" s="35" t="s">
        <v>262</v>
      </c>
      <c r="I434" s="36">
        <v>350</v>
      </c>
      <c r="J434" s="36">
        <v>80255</v>
      </c>
    </row>
    <row r="435" spans="2:10" x14ac:dyDescent="0.2">
      <c r="B435" s="35" t="s">
        <v>509</v>
      </c>
      <c r="C435" s="35" t="s">
        <v>258</v>
      </c>
      <c r="D435" s="35">
        <v>1135</v>
      </c>
      <c r="E435" s="35" t="s">
        <v>519</v>
      </c>
      <c r="F435" s="35"/>
      <c r="G435" s="35" t="s">
        <v>520</v>
      </c>
      <c r="H435" s="35" t="s">
        <v>262</v>
      </c>
      <c r="I435" s="36">
        <v>575</v>
      </c>
      <c r="J435" s="36">
        <v>80830</v>
      </c>
    </row>
    <row r="436" spans="2:10" x14ac:dyDescent="0.2">
      <c r="B436" s="35" t="s">
        <v>509</v>
      </c>
      <c r="C436" s="35" t="s">
        <v>258</v>
      </c>
      <c r="D436" s="35">
        <v>1130</v>
      </c>
      <c r="E436" s="35" t="s">
        <v>514</v>
      </c>
      <c r="F436" s="35"/>
      <c r="G436" s="35" t="s">
        <v>294</v>
      </c>
      <c r="H436" s="35" t="s">
        <v>262</v>
      </c>
      <c r="I436" s="36">
        <v>575</v>
      </c>
      <c r="J436" s="36">
        <v>81405</v>
      </c>
    </row>
    <row r="437" spans="2:10" x14ac:dyDescent="0.2">
      <c r="B437" s="35" t="s">
        <v>509</v>
      </c>
      <c r="C437" s="35" t="s">
        <v>258</v>
      </c>
      <c r="D437" s="35">
        <v>1140</v>
      </c>
      <c r="E437" s="35" t="s">
        <v>510</v>
      </c>
      <c r="F437" s="35"/>
      <c r="G437" s="35" t="s">
        <v>444</v>
      </c>
      <c r="H437" s="35" t="s">
        <v>262</v>
      </c>
      <c r="I437" s="36">
        <v>35</v>
      </c>
      <c r="J437" s="36">
        <v>81440</v>
      </c>
    </row>
    <row r="438" spans="2:10" x14ac:dyDescent="0.2">
      <c r="B438" s="35" t="s">
        <v>521</v>
      </c>
      <c r="C438" s="35" t="s">
        <v>258</v>
      </c>
      <c r="D438" s="35">
        <v>1142</v>
      </c>
      <c r="E438" s="35" t="s">
        <v>524</v>
      </c>
      <c r="F438" s="35"/>
      <c r="G438" s="35" t="s">
        <v>444</v>
      </c>
      <c r="H438" s="35" t="s">
        <v>262</v>
      </c>
      <c r="I438" s="36">
        <v>35</v>
      </c>
      <c r="J438" s="36">
        <v>81475</v>
      </c>
    </row>
    <row r="439" spans="2:10" x14ac:dyDescent="0.2">
      <c r="B439" s="35" t="s">
        <v>521</v>
      </c>
      <c r="C439" s="35" t="s">
        <v>258</v>
      </c>
      <c r="D439" s="35">
        <v>1143</v>
      </c>
      <c r="E439" s="35" t="s">
        <v>522</v>
      </c>
      <c r="F439" s="35"/>
      <c r="G439" s="35" t="s">
        <v>444</v>
      </c>
      <c r="H439" s="35" t="s">
        <v>262</v>
      </c>
      <c r="I439" s="36">
        <v>35</v>
      </c>
      <c r="J439" s="36">
        <v>81510</v>
      </c>
    </row>
    <row r="440" spans="2:10" x14ac:dyDescent="0.2">
      <c r="B440" s="35" t="s">
        <v>521</v>
      </c>
      <c r="C440" s="35" t="s">
        <v>258</v>
      </c>
      <c r="D440" s="35">
        <v>1141</v>
      </c>
      <c r="E440" s="35" t="s">
        <v>523</v>
      </c>
      <c r="F440" s="35"/>
      <c r="G440" s="35" t="s">
        <v>291</v>
      </c>
      <c r="H440" s="35" t="s">
        <v>262</v>
      </c>
      <c r="I440" s="36">
        <v>350</v>
      </c>
      <c r="J440" s="36">
        <v>81860</v>
      </c>
    </row>
    <row r="441" spans="2:10" x14ac:dyDescent="0.2">
      <c r="B441" s="35" t="s">
        <v>525</v>
      </c>
      <c r="C441" s="35" t="s">
        <v>258</v>
      </c>
      <c r="D441" s="35">
        <v>1146</v>
      </c>
      <c r="E441" s="35" t="s">
        <v>529</v>
      </c>
      <c r="F441" s="35"/>
      <c r="G441" s="35" t="s">
        <v>444</v>
      </c>
      <c r="H441" s="35" t="s">
        <v>262</v>
      </c>
      <c r="I441" s="36">
        <v>35</v>
      </c>
      <c r="J441" s="36">
        <v>81895</v>
      </c>
    </row>
    <row r="442" spans="2:10" x14ac:dyDescent="0.2">
      <c r="B442" s="35" t="s">
        <v>525</v>
      </c>
      <c r="C442" s="35" t="s">
        <v>258</v>
      </c>
      <c r="D442" s="35">
        <v>1149</v>
      </c>
      <c r="E442" s="35" t="s">
        <v>526</v>
      </c>
      <c r="F442" s="35"/>
      <c r="G442" s="35" t="s">
        <v>291</v>
      </c>
      <c r="H442" s="35" t="s">
        <v>262</v>
      </c>
      <c r="I442" s="36">
        <v>350</v>
      </c>
      <c r="J442" s="36">
        <v>82245</v>
      </c>
    </row>
    <row r="443" spans="2:10" x14ac:dyDescent="0.2">
      <c r="B443" s="35" t="s">
        <v>525</v>
      </c>
      <c r="C443" s="35" t="s">
        <v>258</v>
      </c>
      <c r="D443" s="35">
        <v>1144</v>
      </c>
      <c r="E443" s="35" t="s">
        <v>528</v>
      </c>
      <c r="F443" s="35"/>
      <c r="G443" s="35" t="s">
        <v>287</v>
      </c>
      <c r="H443" s="35" t="s">
        <v>262</v>
      </c>
      <c r="I443" s="36">
        <v>575</v>
      </c>
      <c r="J443" s="36">
        <v>82820</v>
      </c>
    </row>
    <row r="444" spans="2:10" x14ac:dyDescent="0.2">
      <c r="B444" s="35" t="s">
        <v>525</v>
      </c>
      <c r="C444" s="35" t="s">
        <v>258</v>
      </c>
      <c r="D444" s="35">
        <v>1147</v>
      </c>
      <c r="E444" s="35" t="s">
        <v>531</v>
      </c>
      <c r="F444" s="35"/>
      <c r="G444" s="35" t="s">
        <v>441</v>
      </c>
      <c r="H444" s="35" t="s">
        <v>262</v>
      </c>
      <c r="I444" s="36">
        <v>35</v>
      </c>
      <c r="J444" s="36">
        <v>82855</v>
      </c>
    </row>
    <row r="445" spans="2:10" x14ac:dyDescent="0.2">
      <c r="B445" s="35" t="s">
        <v>525</v>
      </c>
      <c r="C445" s="35" t="s">
        <v>258</v>
      </c>
      <c r="D445" s="35">
        <v>1145</v>
      </c>
      <c r="E445" s="35" t="s">
        <v>530</v>
      </c>
      <c r="F445" s="35"/>
      <c r="G445" s="35" t="s">
        <v>444</v>
      </c>
      <c r="H445" s="35" t="s">
        <v>262</v>
      </c>
      <c r="I445" s="36">
        <v>35</v>
      </c>
      <c r="J445" s="36">
        <v>82890</v>
      </c>
    </row>
    <row r="446" spans="2:10" x14ac:dyDescent="0.2">
      <c r="B446" s="35" t="s">
        <v>525</v>
      </c>
      <c r="C446" s="35" t="s">
        <v>258</v>
      </c>
      <c r="D446" s="35">
        <v>1148</v>
      </c>
      <c r="E446" s="35" t="s">
        <v>527</v>
      </c>
      <c r="F446" s="35"/>
      <c r="G446" s="35" t="s">
        <v>444</v>
      </c>
      <c r="H446" s="35" t="s">
        <v>262</v>
      </c>
      <c r="I446" s="36">
        <v>35</v>
      </c>
      <c r="J446" s="36">
        <v>82925</v>
      </c>
    </row>
    <row r="447" spans="2:10" x14ac:dyDescent="0.2">
      <c r="B447" s="35" t="s">
        <v>532</v>
      </c>
      <c r="C447" s="35" t="s">
        <v>258</v>
      </c>
      <c r="D447" s="35">
        <v>1152</v>
      </c>
      <c r="E447" s="35" t="s">
        <v>534</v>
      </c>
      <c r="F447" s="35"/>
      <c r="G447" s="35" t="s">
        <v>444</v>
      </c>
      <c r="H447" s="35" t="s">
        <v>262</v>
      </c>
      <c r="I447" s="36">
        <v>35</v>
      </c>
      <c r="J447" s="36">
        <v>82960</v>
      </c>
    </row>
    <row r="448" spans="2:10" x14ac:dyDescent="0.2">
      <c r="B448" s="35" t="s">
        <v>532</v>
      </c>
      <c r="C448" s="35" t="s">
        <v>258</v>
      </c>
      <c r="D448" s="35">
        <v>1153</v>
      </c>
      <c r="E448" s="35" t="s">
        <v>533</v>
      </c>
      <c r="F448" s="35"/>
      <c r="G448" s="35" t="s">
        <v>444</v>
      </c>
      <c r="H448" s="35" t="s">
        <v>262</v>
      </c>
      <c r="I448" s="36">
        <v>35</v>
      </c>
      <c r="J448" s="36">
        <v>82995</v>
      </c>
    </row>
    <row r="449" spans="2:10" x14ac:dyDescent="0.2">
      <c r="B449" s="35" t="s">
        <v>532</v>
      </c>
      <c r="C449" s="35" t="s">
        <v>258</v>
      </c>
      <c r="D449" s="35">
        <v>1150</v>
      </c>
      <c r="E449" s="35" t="s">
        <v>535</v>
      </c>
      <c r="F449" s="35"/>
      <c r="G449" s="35" t="s">
        <v>444</v>
      </c>
      <c r="H449" s="35" t="s">
        <v>262</v>
      </c>
      <c r="I449" s="36">
        <v>35</v>
      </c>
      <c r="J449" s="36">
        <v>83030</v>
      </c>
    </row>
    <row r="450" spans="2:10" x14ac:dyDescent="0.2">
      <c r="B450" s="35" t="s">
        <v>532</v>
      </c>
      <c r="C450" s="35" t="s">
        <v>266</v>
      </c>
      <c r="D450" s="35">
        <v>1151</v>
      </c>
      <c r="E450" s="35" t="s">
        <v>391</v>
      </c>
      <c r="F450" s="35"/>
      <c r="G450" s="35" t="s">
        <v>446</v>
      </c>
      <c r="H450" s="35" t="s">
        <v>262</v>
      </c>
      <c r="I450" s="36">
        <v>-275</v>
      </c>
      <c r="J450" s="36">
        <v>82755</v>
      </c>
    </row>
    <row r="451" spans="2:10" x14ac:dyDescent="0.2">
      <c r="B451" s="35" t="s">
        <v>536</v>
      </c>
      <c r="C451" s="35" t="s">
        <v>258</v>
      </c>
      <c r="D451" s="35">
        <v>1154</v>
      </c>
      <c r="E451" s="35" t="s">
        <v>379</v>
      </c>
      <c r="F451" s="35"/>
      <c r="G451" s="35" t="s">
        <v>328</v>
      </c>
      <c r="H451" s="35" t="s">
        <v>262</v>
      </c>
      <c r="I451" s="36">
        <v>150</v>
      </c>
      <c r="J451" s="36">
        <v>82905</v>
      </c>
    </row>
    <row r="452" spans="2:10" x14ac:dyDescent="0.2">
      <c r="B452" s="35" t="s">
        <v>536</v>
      </c>
      <c r="C452" s="35" t="s">
        <v>258</v>
      </c>
      <c r="D452" s="35">
        <v>1157</v>
      </c>
      <c r="E452" s="35" t="s">
        <v>539</v>
      </c>
      <c r="F452" s="35"/>
      <c r="G452" s="35" t="s">
        <v>287</v>
      </c>
      <c r="H452" s="35" t="s">
        <v>262</v>
      </c>
      <c r="I452" s="36">
        <v>575</v>
      </c>
      <c r="J452" s="36">
        <v>83480</v>
      </c>
    </row>
    <row r="453" spans="2:10" x14ac:dyDescent="0.2">
      <c r="B453" s="35" t="s">
        <v>536</v>
      </c>
      <c r="C453" s="35" t="s">
        <v>258</v>
      </c>
      <c r="D453" s="35">
        <v>1155</v>
      </c>
      <c r="E453" s="35" t="s">
        <v>538</v>
      </c>
      <c r="F453" s="35"/>
      <c r="G453" s="35" t="s">
        <v>287</v>
      </c>
      <c r="H453" s="35" t="s">
        <v>262</v>
      </c>
      <c r="I453" s="36">
        <v>575</v>
      </c>
      <c r="J453" s="36">
        <v>84055</v>
      </c>
    </row>
    <row r="454" spans="2:10" x14ac:dyDescent="0.2">
      <c r="B454" s="35" t="s">
        <v>536</v>
      </c>
      <c r="C454" s="35" t="s">
        <v>258</v>
      </c>
      <c r="D454" s="35">
        <v>1158</v>
      </c>
      <c r="E454" s="35" t="s">
        <v>540</v>
      </c>
      <c r="F454" s="35"/>
      <c r="G454" s="35" t="s">
        <v>328</v>
      </c>
      <c r="H454" s="35" t="s">
        <v>262</v>
      </c>
      <c r="I454" s="36">
        <v>150</v>
      </c>
      <c r="J454" s="36">
        <v>84205</v>
      </c>
    </row>
    <row r="455" spans="2:10" x14ac:dyDescent="0.2">
      <c r="B455" s="35" t="s">
        <v>536</v>
      </c>
      <c r="C455" s="35" t="s">
        <v>258</v>
      </c>
      <c r="D455" s="35">
        <v>1159</v>
      </c>
      <c r="E455" s="35" t="s">
        <v>541</v>
      </c>
      <c r="F455" s="35"/>
      <c r="G455" s="35" t="s">
        <v>444</v>
      </c>
      <c r="H455" s="35" t="s">
        <v>262</v>
      </c>
      <c r="I455" s="36">
        <v>35</v>
      </c>
      <c r="J455" s="36">
        <v>84240</v>
      </c>
    </row>
    <row r="456" spans="2:10" x14ac:dyDescent="0.2">
      <c r="B456" s="35" t="s">
        <v>536</v>
      </c>
      <c r="C456" s="35" t="s">
        <v>258</v>
      </c>
      <c r="D456" s="35">
        <v>1156</v>
      </c>
      <c r="E456" s="35" t="s">
        <v>537</v>
      </c>
      <c r="F456" s="35"/>
      <c r="G456" s="35" t="s">
        <v>441</v>
      </c>
      <c r="H456" s="35" t="s">
        <v>262</v>
      </c>
      <c r="I456" s="36">
        <v>35</v>
      </c>
      <c r="J456" s="36">
        <v>84275</v>
      </c>
    </row>
    <row r="457" spans="2:10" x14ac:dyDescent="0.2">
      <c r="B457" s="35" t="s">
        <v>536</v>
      </c>
      <c r="C457" s="35" t="s">
        <v>258</v>
      </c>
      <c r="D457" s="35">
        <v>1157</v>
      </c>
      <c r="E457" s="35" t="s">
        <v>539</v>
      </c>
      <c r="F457" s="35"/>
      <c r="G457" s="35" t="s">
        <v>328</v>
      </c>
      <c r="H457" s="35" t="s">
        <v>262</v>
      </c>
      <c r="I457" s="36">
        <v>150</v>
      </c>
      <c r="J457" s="36">
        <v>84425</v>
      </c>
    </row>
    <row r="458" spans="2:10" x14ac:dyDescent="0.2">
      <c r="B458" s="35" t="s">
        <v>542</v>
      </c>
      <c r="C458" s="35" t="s">
        <v>258</v>
      </c>
      <c r="D458" s="35">
        <v>1160</v>
      </c>
      <c r="E458" s="35" t="s">
        <v>543</v>
      </c>
      <c r="F458" s="35"/>
      <c r="G458" s="35" t="s">
        <v>444</v>
      </c>
      <c r="H458" s="35" t="s">
        <v>262</v>
      </c>
      <c r="I458" s="36">
        <v>35</v>
      </c>
      <c r="J458" s="36">
        <v>84460</v>
      </c>
    </row>
    <row r="459" spans="2:10" x14ac:dyDescent="0.2">
      <c r="B459" s="35" t="s">
        <v>542</v>
      </c>
      <c r="C459" s="35" t="s">
        <v>258</v>
      </c>
      <c r="D459" s="35">
        <v>1164</v>
      </c>
      <c r="E459" s="35" t="s">
        <v>547</v>
      </c>
      <c r="F459" s="35"/>
      <c r="G459" s="35" t="s">
        <v>444</v>
      </c>
      <c r="H459" s="35" t="s">
        <v>262</v>
      </c>
      <c r="I459" s="36">
        <v>35</v>
      </c>
      <c r="J459" s="36">
        <v>84495</v>
      </c>
    </row>
    <row r="460" spans="2:10" x14ac:dyDescent="0.2">
      <c r="B460" s="35" t="s">
        <v>542</v>
      </c>
      <c r="C460" s="35" t="s">
        <v>258</v>
      </c>
      <c r="D460" s="35">
        <v>1163</v>
      </c>
      <c r="E460" s="35" t="s">
        <v>546</v>
      </c>
      <c r="F460" s="35"/>
      <c r="G460" s="35" t="s">
        <v>444</v>
      </c>
      <c r="H460" s="35" t="s">
        <v>262</v>
      </c>
      <c r="I460" s="36">
        <v>35</v>
      </c>
      <c r="J460" s="36">
        <v>84530</v>
      </c>
    </row>
    <row r="461" spans="2:10" x14ac:dyDescent="0.2">
      <c r="B461" s="35" t="s">
        <v>542</v>
      </c>
      <c r="C461" s="35" t="s">
        <v>258</v>
      </c>
      <c r="D461" s="35">
        <v>1161</v>
      </c>
      <c r="E461" s="35" t="s">
        <v>544</v>
      </c>
      <c r="F461" s="35"/>
      <c r="G461" s="35" t="s">
        <v>444</v>
      </c>
      <c r="H461" s="35" t="s">
        <v>262</v>
      </c>
      <c r="I461" s="36">
        <v>35</v>
      </c>
      <c r="J461" s="36">
        <v>84565</v>
      </c>
    </row>
    <row r="462" spans="2:10" x14ac:dyDescent="0.2">
      <c r="B462" s="35" t="s">
        <v>542</v>
      </c>
      <c r="C462" s="35" t="s">
        <v>258</v>
      </c>
      <c r="D462" s="35">
        <v>1162</v>
      </c>
      <c r="E462" s="35" t="s">
        <v>545</v>
      </c>
      <c r="F462" s="35"/>
      <c r="G462" s="35" t="s">
        <v>444</v>
      </c>
      <c r="H462" s="35" t="s">
        <v>262</v>
      </c>
      <c r="I462" s="36">
        <v>35</v>
      </c>
      <c r="J462" s="36">
        <v>84600</v>
      </c>
    </row>
    <row r="463" spans="2:10" x14ac:dyDescent="0.2">
      <c r="B463" s="35" t="s">
        <v>548</v>
      </c>
      <c r="C463" s="35" t="s">
        <v>258</v>
      </c>
      <c r="D463" s="35">
        <v>1166</v>
      </c>
      <c r="E463" s="35" t="s">
        <v>549</v>
      </c>
      <c r="F463" s="35"/>
      <c r="G463" s="35" t="s">
        <v>550</v>
      </c>
      <c r="H463" s="35" t="s">
        <v>262</v>
      </c>
      <c r="I463" s="36">
        <v>575</v>
      </c>
      <c r="J463" s="36">
        <v>85175</v>
      </c>
    </row>
    <row r="464" spans="2:10" x14ac:dyDescent="0.2">
      <c r="B464" s="35" t="s">
        <v>548</v>
      </c>
      <c r="C464" s="35" t="s">
        <v>258</v>
      </c>
      <c r="D464" s="35">
        <v>1167</v>
      </c>
      <c r="E464" s="35" t="s">
        <v>552</v>
      </c>
      <c r="F464" s="35"/>
      <c r="G464" s="35" t="s">
        <v>444</v>
      </c>
      <c r="H464" s="35" t="s">
        <v>262</v>
      </c>
      <c r="I464" s="36">
        <v>35</v>
      </c>
      <c r="J464" s="36">
        <v>85210</v>
      </c>
    </row>
    <row r="465" spans="2:10" x14ac:dyDescent="0.2">
      <c r="B465" s="35" t="s">
        <v>548</v>
      </c>
      <c r="C465" s="35" t="s">
        <v>258</v>
      </c>
      <c r="D465" s="35">
        <v>1168</v>
      </c>
      <c r="E465" s="35" t="s">
        <v>551</v>
      </c>
      <c r="F465" s="35"/>
      <c r="G465" s="35" t="s">
        <v>270</v>
      </c>
      <c r="H465" s="35" t="s">
        <v>262</v>
      </c>
      <c r="I465" s="36">
        <v>575</v>
      </c>
      <c r="J465" s="36">
        <v>85785</v>
      </c>
    </row>
    <row r="466" spans="2:10" x14ac:dyDescent="0.2">
      <c r="B466" s="35" t="s">
        <v>548</v>
      </c>
      <c r="C466" s="35" t="s">
        <v>266</v>
      </c>
      <c r="D466" s="35">
        <v>1165</v>
      </c>
      <c r="E466" s="35" t="s">
        <v>267</v>
      </c>
      <c r="F466" s="35"/>
      <c r="G466" s="35" t="s">
        <v>294</v>
      </c>
      <c r="H466" s="35" t="s">
        <v>262</v>
      </c>
      <c r="I466" s="36">
        <v>-500</v>
      </c>
      <c r="J466" s="36">
        <v>85285</v>
      </c>
    </row>
    <row r="467" spans="2:10" x14ac:dyDescent="0.2">
      <c r="B467" s="35" t="s">
        <v>553</v>
      </c>
      <c r="C467" s="35" t="s">
        <v>258</v>
      </c>
      <c r="D467" s="35">
        <v>1169</v>
      </c>
      <c r="E467" s="35" t="s">
        <v>554</v>
      </c>
      <c r="F467" s="35"/>
      <c r="G467" s="35" t="s">
        <v>444</v>
      </c>
      <c r="H467" s="35" t="s">
        <v>262</v>
      </c>
      <c r="I467" s="36">
        <v>35</v>
      </c>
      <c r="J467" s="36">
        <v>85320</v>
      </c>
    </row>
    <row r="468" spans="2:10" x14ac:dyDescent="0.2">
      <c r="B468" s="35" t="s">
        <v>555</v>
      </c>
      <c r="C468" s="35" t="s">
        <v>258</v>
      </c>
      <c r="D468" s="35">
        <v>1170</v>
      </c>
      <c r="E468" s="35" t="s">
        <v>556</v>
      </c>
      <c r="F468" s="35"/>
      <c r="G468" s="35" t="s">
        <v>287</v>
      </c>
      <c r="H468" s="35" t="s">
        <v>262</v>
      </c>
      <c r="I468" s="36">
        <v>575</v>
      </c>
      <c r="J468" s="36">
        <v>85895</v>
      </c>
    </row>
    <row r="469" spans="2:10" x14ac:dyDescent="0.2">
      <c r="B469" s="35" t="s">
        <v>557</v>
      </c>
      <c r="C469" s="35" t="s">
        <v>258</v>
      </c>
      <c r="D469" s="35">
        <v>1171</v>
      </c>
      <c r="E469" s="35" t="s">
        <v>558</v>
      </c>
      <c r="F469" s="35"/>
      <c r="G469" s="35" t="s">
        <v>287</v>
      </c>
      <c r="H469" s="35" t="s">
        <v>262</v>
      </c>
      <c r="I469" s="36">
        <v>575</v>
      </c>
      <c r="J469" s="36">
        <v>86470</v>
      </c>
    </row>
    <row r="470" spans="2:10" x14ac:dyDescent="0.2">
      <c r="B470" s="35" t="s">
        <v>557</v>
      </c>
      <c r="C470" s="35" t="s">
        <v>258</v>
      </c>
      <c r="D470" s="35">
        <v>1174</v>
      </c>
      <c r="E470" s="35" t="s">
        <v>562</v>
      </c>
      <c r="F470" s="35"/>
      <c r="G470" s="35" t="s">
        <v>289</v>
      </c>
      <c r="H470" s="35" t="s">
        <v>262</v>
      </c>
      <c r="I470" s="36">
        <v>125</v>
      </c>
      <c r="J470" s="36">
        <v>86595</v>
      </c>
    </row>
    <row r="471" spans="2:10" x14ac:dyDescent="0.2">
      <c r="B471" s="35" t="s">
        <v>557</v>
      </c>
      <c r="C471" s="35" t="s">
        <v>258</v>
      </c>
      <c r="D471" s="35">
        <v>1173</v>
      </c>
      <c r="E471" s="35" t="s">
        <v>561</v>
      </c>
      <c r="F471" s="35"/>
      <c r="G471" s="35" t="s">
        <v>560</v>
      </c>
      <c r="H471" s="35" t="s">
        <v>262</v>
      </c>
      <c r="I471" s="36">
        <v>500</v>
      </c>
      <c r="J471" s="36">
        <v>87095</v>
      </c>
    </row>
    <row r="472" spans="2:10" x14ac:dyDescent="0.2">
      <c r="B472" s="35" t="s">
        <v>557</v>
      </c>
      <c r="C472" s="35" t="s">
        <v>258</v>
      </c>
      <c r="D472" s="35">
        <v>1172</v>
      </c>
      <c r="E472" s="35" t="s">
        <v>559</v>
      </c>
      <c r="F472" s="35"/>
      <c r="G472" s="35" t="s">
        <v>560</v>
      </c>
      <c r="H472" s="35" t="s">
        <v>262</v>
      </c>
      <c r="I472" s="36">
        <v>500</v>
      </c>
      <c r="J472" s="36">
        <v>87595</v>
      </c>
    </row>
    <row r="473" spans="2:10" x14ac:dyDescent="0.2">
      <c r="B473" s="35" t="s">
        <v>563</v>
      </c>
      <c r="C473" s="35" t="s">
        <v>258</v>
      </c>
      <c r="D473" s="35">
        <v>1175</v>
      </c>
      <c r="E473" s="35" t="s">
        <v>564</v>
      </c>
      <c r="F473" s="35"/>
      <c r="G473" s="35" t="s">
        <v>565</v>
      </c>
      <c r="H473" s="35" t="s">
        <v>262</v>
      </c>
      <c r="I473" s="36">
        <v>575</v>
      </c>
      <c r="J473" s="36">
        <v>88170</v>
      </c>
    </row>
    <row r="474" spans="2:10" x14ac:dyDescent="0.2">
      <c r="B474" s="35" t="s">
        <v>566</v>
      </c>
      <c r="C474" s="35" t="s">
        <v>258</v>
      </c>
      <c r="D474" s="35">
        <v>1176</v>
      </c>
      <c r="E474" s="35" t="s">
        <v>567</v>
      </c>
      <c r="F474" s="35"/>
      <c r="G474" s="35" t="s">
        <v>444</v>
      </c>
      <c r="H474" s="35" t="s">
        <v>262</v>
      </c>
      <c r="I474" s="36">
        <v>35</v>
      </c>
      <c r="J474" s="36">
        <v>88205</v>
      </c>
    </row>
    <row r="475" spans="2:10" x14ac:dyDescent="0.2">
      <c r="B475" s="35" t="s">
        <v>568</v>
      </c>
      <c r="C475" s="35" t="s">
        <v>258</v>
      </c>
      <c r="D475" s="35">
        <v>1178</v>
      </c>
      <c r="E475" s="35" t="s">
        <v>570</v>
      </c>
      <c r="F475" s="35"/>
      <c r="G475" s="35" t="s">
        <v>328</v>
      </c>
      <c r="H475" s="35" t="s">
        <v>262</v>
      </c>
      <c r="I475" s="36">
        <v>300</v>
      </c>
      <c r="J475" s="36">
        <v>88505</v>
      </c>
    </row>
    <row r="476" spans="2:10" x14ac:dyDescent="0.2">
      <c r="B476" s="35" t="s">
        <v>568</v>
      </c>
      <c r="C476" s="35" t="s">
        <v>258</v>
      </c>
      <c r="D476" s="35">
        <v>1177</v>
      </c>
      <c r="E476" s="35" t="s">
        <v>569</v>
      </c>
      <c r="F476" s="35"/>
      <c r="G476" s="35" t="s">
        <v>444</v>
      </c>
      <c r="H476" s="35" t="s">
        <v>262</v>
      </c>
      <c r="I476" s="36">
        <v>35</v>
      </c>
      <c r="J476" s="36">
        <v>88540</v>
      </c>
    </row>
    <row r="477" spans="2:10" x14ac:dyDescent="0.2">
      <c r="B477" s="35" t="s">
        <v>568</v>
      </c>
      <c r="C477" s="35" t="s">
        <v>258</v>
      </c>
      <c r="D477" s="35">
        <v>1179</v>
      </c>
      <c r="E477" s="35" t="s">
        <v>571</v>
      </c>
      <c r="F477" s="35"/>
      <c r="G477" s="35" t="s">
        <v>444</v>
      </c>
      <c r="H477" s="35" t="s">
        <v>262</v>
      </c>
      <c r="I477" s="36">
        <v>35</v>
      </c>
      <c r="J477" s="36">
        <v>88575</v>
      </c>
    </row>
    <row r="478" spans="2:10" x14ac:dyDescent="0.2">
      <c r="B478" s="35" t="s">
        <v>572</v>
      </c>
      <c r="C478" s="35" t="s">
        <v>258</v>
      </c>
      <c r="D478" s="35">
        <v>1180</v>
      </c>
      <c r="E478" s="35" t="s">
        <v>573</v>
      </c>
      <c r="F478" s="35"/>
      <c r="G478" s="35" t="s">
        <v>287</v>
      </c>
      <c r="H478" s="35" t="s">
        <v>262</v>
      </c>
      <c r="I478" s="36">
        <v>575</v>
      </c>
      <c r="J478" s="36">
        <v>89150</v>
      </c>
    </row>
    <row r="479" spans="2:10" x14ac:dyDescent="0.2">
      <c r="B479" s="35" t="s">
        <v>572</v>
      </c>
      <c r="C479" s="35" t="s">
        <v>258</v>
      </c>
      <c r="D479" s="35">
        <v>1181</v>
      </c>
      <c r="E479" s="35" t="s">
        <v>575</v>
      </c>
      <c r="F479" s="35"/>
      <c r="G479" s="35" t="s">
        <v>444</v>
      </c>
      <c r="H479" s="35" t="s">
        <v>262</v>
      </c>
      <c r="I479" s="36">
        <v>35</v>
      </c>
      <c r="J479" s="36">
        <v>89185</v>
      </c>
    </row>
    <row r="480" spans="2:10" x14ac:dyDescent="0.2">
      <c r="B480" s="35" t="s">
        <v>572</v>
      </c>
      <c r="C480" s="35" t="s">
        <v>258</v>
      </c>
      <c r="D480" s="35">
        <v>1183</v>
      </c>
      <c r="E480" s="35" t="s">
        <v>574</v>
      </c>
      <c r="F480" s="35"/>
      <c r="G480" s="35" t="s">
        <v>294</v>
      </c>
      <c r="H480" s="35" t="s">
        <v>262</v>
      </c>
      <c r="I480" s="36">
        <v>575</v>
      </c>
      <c r="J480" s="36">
        <v>89760</v>
      </c>
    </row>
    <row r="481" spans="2:10" x14ac:dyDescent="0.2">
      <c r="B481" s="35" t="s">
        <v>572</v>
      </c>
      <c r="C481" s="35" t="s">
        <v>258</v>
      </c>
      <c r="D481" s="35">
        <v>1184</v>
      </c>
      <c r="E481" s="35" t="s">
        <v>574</v>
      </c>
      <c r="F481" s="35"/>
      <c r="G481" s="35" t="s">
        <v>294</v>
      </c>
      <c r="H481" s="35" t="s">
        <v>262</v>
      </c>
      <c r="I481" s="36">
        <v>575</v>
      </c>
      <c r="J481" s="36">
        <v>90335</v>
      </c>
    </row>
    <row r="482" spans="2:10" x14ac:dyDescent="0.2">
      <c r="B482" s="35" t="s">
        <v>576</v>
      </c>
      <c r="C482" s="35" t="s">
        <v>258</v>
      </c>
      <c r="D482" s="35">
        <v>1182</v>
      </c>
      <c r="E482" s="35" t="s">
        <v>578</v>
      </c>
      <c r="F482" s="35"/>
      <c r="G482" s="35" t="s">
        <v>338</v>
      </c>
      <c r="H482" s="35" t="s">
        <v>262</v>
      </c>
      <c r="I482" s="36">
        <v>650</v>
      </c>
      <c r="J482" s="36">
        <v>90985</v>
      </c>
    </row>
    <row r="483" spans="2:10" x14ac:dyDescent="0.2">
      <c r="B483" s="35" t="s">
        <v>576</v>
      </c>
      <c r="C483" s="35" t="s">
        <v>258</v>
      </c>
      <c r="D483" s="35">
        <v>1185</v>
      </c>
      <c r="E483" s="35" t="s">
        <v>579</v>
      </c>
      <c r="F483" s="35"/>
      <c r="G483" s="35" t="s">
        <v>287</v>
      </c>
      <c r="H483" s="35" t="s">
        <v>262</v>
      </c>
      <c r="I483" s="36">
        <v>575</v>
      </c>
      <c r="J483" s="36">
        <v>91560</v>
      </c>
    </row>
    <row r="484" spans="2:10" x14ac:dyDescent="0.2">
      <c r="B484" s="35" t="s">
        <v>576</v>
      </c>
      <c r="C484" s="35" t="s">
        <v>266</v>
      </c>
      <c r="D484" s="35">
        <v>1186</v>
      </c>
      <c r="E484" s="35" t="s">
        <v>577</v>
      </c>
      <c r="F484" s="35"/>
      <c r="G484" s="35" t="s">
        <v>446</v>
      </c>
      <c r="H484" s="35" t="s">
        <v>262</v>
      </c>
      <c r="I484" s="36">
        <v>-500</v>
      </c>
      <c r="J484" s="36">
        <v>91060</v>
      </c>
    </row>
    <row r="485" spans="2:10" x14ac:dyDescent="0.2">
      <c r="B485" s="35" t="s">
        <v>580</v>
      </c>
      <c r="C485" s="35" t="s">
        <v>258</v>
      </c>
      <c r="D485" s="35">
        <v>1188</v>
      </c>
      <c r="E485" s="35" t="s">
        <v>581</v>
      </c>
      <c r="F485" s="35"/>
      <c r="G485" s="35" t="s">
        <v>303</v>
      </c>
      <c r="H485" s="35" t="s">
        <v>262</v>
      </c>
      <c r="I485" s="36">
        <v>75</v>
      </c>
      <c r="J485" s="36">
        <v>91135</v>
      </c>
    </row>
    <row r="486" spans="2:10" x14ac:dyDescent="0.2">
      <c r="B486" s="35" t="s">
        <v>582</v>
      </c>
      <c r="C486" s="35" t="s">
        <v>258</v>
      </c>
      <c r="D486" s="35">
        <v>1190</v>
      </c>
      <c r="E486" s="35" t="s">
        <v>586</v>
      </c>
      <c r="F486" s="35"/>
      <c r="G486" s="35" t="s">
        <v>446</v>
      </c>
      <c r="H486" s="35" t="s">
        <v>262</v>
      </c>
      <c r="I486" s="36">
        <v>575</v>
      </c>
      <c r="J486" s="36">
        <v>91710</v>
      </c>
    </row>
    <row r="487" spans="2:10" x14ac:dyDescent="0.2">
      <c r="B487" s="35" t="s">
        <v>582</v>
      </c>
      <c r="C487" s="35" t="s">
        <v>258</v>
      </c>
      <c r="D487" s="35">
        <v>1189</v>
      </c>
      <c r="E487" s="35" t="s">
        <v>583</v>
      </c>
      <c r="F487" s="35"/>
      <c r="G487" s="35" t="s">
        <v>294</v>
      </c>
      <c r="H487" s="35" t="s">
        <v>262</v>
      </c>
      <c r="I487" s="36">
        <v>575</v>
      </c>
      <c r="J487" s="36">
        <v>92285</v>
      </c>
    </row>
    <row r="488" spans="2:10" x14ac:dyDescent="0.2">
      <c r="B488" s="35" t="s">
        <v>582</v>
      </c>
      <c r="C488" s="35" t="s">
        <v>258</v>
      </c>
      <c r="D488" s="35">
        <v>1191</v>
      </c>
      <c r="E488" s="35" t="s">
        <v>585</v>
      </c>
      <c r="F488" s="35"/>
      <c r="G488" s="35" t="s">
        <v>446</v>
      </c>
      <c r="H488" s="35" t="s">
        <v>262</v>
      </c>
      <c r="I488" s="36">
        <v>275</v>
      </c>
      <c r="J488" s="36">
        <v>92560</v>
      </c>
    </row>
    <row r="489" spans="2:10" x14ac:dyDescent="0.2">
      <c r="B489" s="35" t="s">
        <v>582</v>
      </c>
      <c r="C489" s="35" t="s">
        <v>258</v>
      </c>
      <c r="D489" s="35">
        <v>1192</v>
      </c>
      <c r="E489" s="35" t="s">
        <v>584</v>
      </c>
      <c r="F489" s="35"/>
      <c r="G489" s="35" t="s">
        <v>289</v>
      </c>
      <c r="H489" s="35" t="s">
        <v>262</v>
      </c>
      <c r="I489" s="36">
        <v>125</v>
      </c>
      <c r="J489" s="36">
        <v>92685</v>
      </c>
    </row>
    <row r="490" spans="2:10" x14ac:dyDescent="0.2">
      <c r="B490" s="35" t="s">
        <v>587</v>
      </c>
      <c r="C490" s="35" t="s">
        <v>258</v>
      </c>
      <c r="D490" s="35">
        <v>1193</v>
      </c>
      <c r="E490" s="35" t="s">
        <v>588</v>
      </c>
      <c r="F490" s="35"/>
      <c r="G490" s="35" t="s">
        <v>294</v>
      </c>
      <c r="H490" s="35" t="s">
        <v>262</v>
      </c>
      <c r="I490" s="36">
        <v>575</v>
      </c>
      <c r="J490" s="36">
        <v>93260</v>
      </c>
    </row>
    <row r="491" spans="2:10" x14ac:dyDescent="0.2">
      <c r="B491" s="35" t="s">
        <v>589</v>
      </c>
      <c r="C491" s="35" t="s">
        <v>258</v>
      </c>
      <c r="D491" s="35">
        <v>1196</v>
      </c>
      <c r="E491" s="35" t="s">
        <v>591</v>
      </c>
      <c r="F491" s="35"/>
      <c r="G491" s="35" t="s">
        <v>294</v>
      </c>
      <c r="H491" s="35" t="s">
        <v>262</v>
      </c>
      <c r="I491" s="36">
        <v>575</v>
      </c>
      <c r="J491" s="36">
        <v>93835</v>
      </c>
    </row>
    <row r="492" spans="2:10" x14ac:dyDescent="0.2">
      <c r="B492" s="35" t="s">
        <v>589</v>
      </c>
      <c r="C492" s="35" t="s">
        <v>266</v>
      </c>
      <c r="D492" s="35">
        <v>1195</v>
      </c>
      <c r="E492" s="35" t="s">
        <v>586</v>
      </c>
      <c r="F492" s="35"/>
      <c r="G492" s="35" t="s">
        <v>446</v>
      </c>
      <c r="H492" s="35" t="s">
        <v>262</v>
      </c>
      <c r="I492" s="36">
        <v>-80</v>
      </c>
      <c r="J492" s="36">
        <v>93755</v>
      </c>
    </row>
    <row r="493" spans="2:10" x14ac:dyDescent="0.2">
      <c r="B493" s="35" t="s">
        <v>589</v>
      </c>
      <c r="C493" s="35" t="s">
        <v>258</v>
      </c>
      <c r="D493" s="35">
        <v>1194</v>
      </c>
      <c r="E493" s="35" t="s">
        <v>590</v>
      </c>
      <c r="F493" s="35"/>
      <c r="G493" s="35" t="s">
        <v>446</v>
      </c>
      <c r="H493" s="35" t="s">
        <v>262</v>
      </c>
      <c r="I493" s="36">
        <v>275</v>
      </c>
      <c r="J493" s="36">
        <v>94030</v>
      </c>
    </row>
    <row r="494" spans="2:10" x14ac:dyDescent="0.2">
      <c r="B494" s="35" t="s">
        <v>592</v>
      </c>
      <c r="C494" s="35" t="s">
        <v>258</v>
      </c>
      <c r="D494" s="35">
        <v>1198</v>
      </c>
      <c r="E494" s="35" t="s">
        <v>593</v>
      </c>
      <c r="F494" s="35"/>
      <c r="G494" s="35" t="s">
        <v>594</v>
      </c>
      <c r="H494" s="35" t="s">
        <v>262</v>
      </c>
      <c r="I494" s="36">
        <v>5000</v>
      </c>
      <c r="J494" s="36">
        <v>99030</v>
      </c>
    </row>
    <row r="495" spans="2:10" x14ac:dyDescent="0.2">
      <c r="B495" s="35" t="s">
        <v>592</v>
      </c>
      <c r="C495" s="35" t="s">
        <v>258</v>
      </c>
      <c r="D495" s="35">
        <v>1197</v>
      </c>
      <c r="E495" s="35" t="s">
        <v>595</v>
      </c>
      <c r="F495" s="35"/>
      <c r="G495" s="35" t="s">
        <v>287</v>
      </c>
      <c r="H495" s="35" t="s">
        <v>262</v>
      </c>
      <c r="I495" s="36">
        <v>575</v>
      </c>
      <c r="J495" s="36">
        <v>99605</v>
      </c>
    </row>
    <row r="496" spans="2:10" x14ac:dyDescent="0.2">
      <c r="B496" s="35" t="s">
        <v>596</v>
      </c>
      <c r="C496" s="35" t="s">
        <v>258</v>
      </c>
      <c r="D496" s="35">
        <v>1199</v>
      </c>
      <c r="E496" s="35" t="s">
        <v>598</v>
      </c>
      <c r="F496" s="35"/>
      <c r="G496" s="35" t="s">
        <v>294</v>
      </c>
      <c r="H496" s="35" t="s">
        <v>262</v>
      </c>
      <c r="I496" s="36">
        <v>575</v>
      </c>
      <c r="J496" s="36">
        <v>100180</v>
      </c>
    </row>
    <row r="497" spans="2:10" x14ac:dyDescent="0.2">
      <c r="B497" s="35" t="s">
        <v>596</v>
      </c>
      <c r="C497" s="35" t="s">
        <v>258</v>
      </c>
      <c r="D497" s="35">
        <v>1200</v>
      </c>
      <c r="E497" s="35" t="s">
        <v>597</v>
      </c>
      <c r="F497" s="35"/>
      <c r="G497" s="35" t="s">
        <v>294</v>
      </c>
      <c r="H497" s="35" t="s">
        <v>262</v>
      </c>
      <c r="I497" s="36">
        <v>575</v>
      </c>
      <c r="J497" s="36">
        <v>100755</v>
      </c>
    </row>
    <row r="498" spans="2:10" x14ac:dyDescent="0.2">
      <c r="B498" s="35" t="s">
        <v>599</v>
      </c>
      <c r="C498" s="35" t="s">
        <v>266</v>
      </c>
      <c r="D498" s="35">
        <v>1205</v>
      </c>
      <c r="E498" s="35" t="s">
        <v>451</v>
      </c>
      <c r="F498" s="35"/>
      <c r="G498" s="35">
        <v>19</v>
      </c>
      <c r="H498" s="35" t="s">
        <v>262</v>
      </c>
      <c r="I498" s="36">
        <v>-450</v>
      </c>
      <c r="J498" s="36">
        <v>100305</v>
      </c>
    </row>
    <row r="499" spans="2:10" x14ac:dyDescent="0.2">
      <c r="B499" s="35" t="s">
        <v>599</v>
      </c>
      <c r="C499" s="35" t="s">
        <v>258</v>
      </c>
      <c r="D499" s="35">
        <v>1204</v>
      </c>
      <c r="E499" s="35" t="s">
        <v>601</v>
      </c>
      <c r="F499" s="35"/>
      <c r="G499" s="35" t="s">
        <v>287</v>
      </c>
      <c r="H499" s="35" t="s">
        <v>262</v>
      </c>
      <c r="I499" s="36">
        <v>575</v>
      </c>
      <c r="J499" s="36">
        <v>100880</v>
      </c>
    </row>
    <row r="500" spans="2:10" x14ac:dyDescent="0.2">
      <c r="B500" s="35" t="s">
        <v>599</v>
      </c>
      <c r="C500" s="35" t="s">
        <v>258</v>
      </c>
      <c r="D500" s="35">
        <v>1202</v>
      </c>
      <c r="E500" s="35" t="s">
        <v>600</v>
      </c>
      <c r="F500" s="35"/>
      <c r="G500" s="35" t="s">
        <v>287</v>
      </c>
      <c r="H500" s="35" t="s">
        <v>262</v>
      </c>
      <c r="I500" s="36">
        <v>575</v>
      </c>
      <c r="J500" s="36">
        <v>101455</v>
      </c>
    </row>
    <row r="501" spans="2:10" x14ac:dyDescent="0.2">
      <c r="B501" s="35" t="s">
        <v>599</v>
      </c>
      <c r="C501" s="35" t="s">
        <v>258</v>
      </c>
      <c r="D501" s="35">
        <v>1203</v>
      </c>
      <c r="E501" s="35" t="s">
        <v>603</v>
      </c>
      <c r="F501" s="35"/>
      <c r="G501" s="35" t="s">
        <v>287</v>
      </c>
      <c r="H501" s="35" t="s">
        <v>262</v>
      </c>
      <c r="I501" s="36">
        <v>575</v>
      </c>
      <c r="J501" s="36">
        <v>102030</v>
      </c>
    </row>
    <row r="502" spans="2:10" x14ac:dyDescent="0.2">
      <c r="B502" s="35" t="s">
        <v>599</v>
      </c>
      <c r="C502" s="35" t="s">
        <v>258</v>
      </c>
      <c r="D502" s="35">
        <v>1206</v>
      </c>
      <c r="E502" s="35" t="s">
        <v>405</v>
      </c>
      <c r="F502" s="35"/>
      <c r="G502" s="35" t="s">
        <v>328</v>
      </c>
      <c r="H502" s="35" t="s">
        <v>262</v>
      </c>
      <c r="I502" s="36">
        <v>150</v>
      </c>
      <c r="J502" s="36">
        <v>102180</v>
      </c>
    </row>
    <row r="503" spans="2:10" x14ac:dyDescent="0.2">
      <c r="B503" s="35" t="s">
        <v>599</v>
      </c>
      <c r="C503" s="35" t="s">
        <v>258</v>
      </c>
      <c r="D503" s="35">
        <v>1202</v>
      </c>
      <c r="E503" s="35" t="s">
        <v>600</v>
      </c>
      <c r="F503" s="35"/>
      <c r="G503" s="35" t="s">
        <v>324</v>
      </c>
      <c r="H503" s="35" t="s">
        <v>262</v>
      </c>
      <c r="I503" s="36">
        <v>75</v>
      </c>
      <c r="J503" s="36">
        <v>102255</v>
      </c>
    </row>
    <row r="504" spans="2:10" x14ac:dyDescent="0.2">
      <c r="B504" s="35" t="s">
        <v>599</v>
      </c>
      <c r="C504" s="35" t="s">
        <v>258</v>
      </c>
      <c r="D504" s="35">
        <v>1201</v>
      </c>
      <c r="E504" s="35" t="s">
        <v>602</v>
      </c>
      <c r="F504" s="35"/>
      <c r="G504" s="35" t="s">
        <v>446</v>
      </c>
      <c r="H504" s="35" t="s">
        <v>262</v>
      </c>
      <c r="I504" s="36">
        <v>25</v>
      </c>
      <c r="J504" s="36">
        <v>102280</v>
      </c>
    </row>
    <row r="505" spans="2:10" x14ac:dyDescent="0.2">
      <c r="B505" s="35" t="s">
        <v>604</v>
      </c>
      <c r="C505" s="35" t="s">
        <v>258</v>
      </c>
      <c r="D505" s="35">
        <v>1207</v>
      </c>
      <c r="E505" s="35" t="s">
        <v>579</v>
      </c>
      <c r="F505" s="35"/>
      <c r="G505" s="35" t="s">
        <v>287</v>
      </c>
      <c r="H505" s="35" t="s">
        <v>262</v>
      </c>
      <c r="I505" s="36">
        <v>575</v>
      </c>
      <c r="J505" s="36">
        <v>102855</v>
      </c>
    </row>
    <row r="506" spans="2:10" x14ac:dyDescent="0.2">
      <c r="B506" s="35" t="s">
        <v>604</v>
      </c>
      <c r="C506" s="35" t="s">
        <v>266</v>
      </c>
      <c r="D506" s="35">
        <v>1208</v>
      </c>
      <c r="E506" s="35" t="s">
        <v>384</v>
      </c>
      <c r="F506" s="35"/>
      <c r="G506" s="35" t="s">
        <v>287</v>
      </c>
      <c r="H506" s="35" t="s">
        <v>262</v>
      </c>
      <c r="I506" s="36">
        <v>-500</v>
      </c>
      <c r="J506" s="36">
        <v>102355</v>
      </c>
    </row>
    <row r="507" spans="2:10" x14ac:dyDescent="0.2">
      <c r="B507" s="35" t="s">
        <v>605</v>
      </c>
      <c r="C507" s="35" t="s">
        <v>258</v>
      </c>
      <c r="D507" s="35">
        <v>1209</v>
      </c>
      <c r="E507" s="35" t="s">
        <v>606</v>
      </c>
      <c r="F507" s="35"/>
      <c r="G507" s="35" t="s">
        <v>294</v>
      </c>
      <c r="H507" s="35" t="s">
        <v>262</v>
      </c>
      <c r="I507" s="36">
        <v>575</v>
      </c>
      <c r="J507" s="36">
        <v>102930</v>
      </c>
    </row>
    <row r="508" spans="2:10" x14ac:dyDescent="0.2">
      <c r="B508" s="35" t="s">
        <v>607</v>
      </c>
      <c r="C508" s="35" t="s">
        <v>258</v>
      </c>
      <c r="D508" s="35">
        <v>1210</v>
      </c>
      <c r="E508" s="35" t="s">
        <v>608</v>
      </c>
      <c r="F508" s="35"/>
      <c r="G508" s="35" t="s">
        <v>446</v>
      </c>
      <c r="H508" s="35" t="s">
        <v>262</v>
      </c>
      <c r="I508" s="36">
        <v>65</v>
      </c>
      <c r="J508" s="36">
        <v>102995</v>
      </c>
    </row>
    <row r="509" spans="2:10" x14ac:dyDescent="0.2">
      <c r="B509" s="35" t="s">
        <v>609</v>
      </c>
      <c r="C509" s="35" t="s">
        <v>258</v>
      </c>
      <c r="D509" s="35">
        <v>1211</v>
      </c>
      <c r="E509" s="35" t="s">
        <v>610</v>
      </c>
      <c r="F509" s="35"/>
      <c r="G509" s="35" t="s">
        <v>328</v>
      </c>
      <c r="H509" s="35" t="s">
        <v>262</v>
      </c>
      <c r="I509" s="36">
        <v>150</v>
      </c>
      <c r="J509" s="36">
        <v>103145</v>
      </c>
    </row>
    <row r="510" spans="2:10" x14ac:dyDescent="0.2">
      <c r="B510" s="35" t="s">
        <v>611</v>
      </c>
      <c r="C510" s="35" t="s">
        <v>266</v>
      </c>
      <c r="D510" s="35">
        <v>1212</v>
      </c>
      <c r="E510" s="35" t="s">
        <v>610</v>
      </c>
      <c r="F510" s="35"/>
      <c r="G510" s="35" t="s">
        <v>328</v>
      </c>
      <c r="H510" s="35" t="s">
        <v>262</v>
      </c>
      <c r="I510" s="36">
        <v>-150</v>
      </c>
      <c r="J510" s="36">
        <v>102995</v>
      </c>
    </row>
    <row r="511" spans="2:10" x14ac:dyDescent="0.2">
      <c r="B511" s="35" t="s">
        <v>612</v>
      </c>
      <c r="C511" s="35" t="s">
        <v>258</v>
      </c>
      <c r="D511" s="35">
        <v>1213</v>
      </c>
      <c r="E511" s="35" t="s">
        <v>613</v>
      </c>
      <c r="F511" s="35"/>
      <c r="G511" s="35" t="s">
        <v>289</v>
      </c>
      <c r="H511" s="35" t="s">
        <v>262</v>
      </c>
      <c r="I511" s="36">
        <v>125</v>
      </c>
      <c r="J511" s="36">
        <v>103120</v>
      </c>
    </row>
    <row r="512" spans="2:10" x14ac:dyDescent="0.2">
      <c r="B512" s="35" t="s">
        <v>614</v>
      </c>
      <c r="C512" s="35" t="s">
        <v>258</v>
      </c>
      <c r="D512" s="35">
        <v>1216</v>
      </c>
      <c r="E512" s="35" t="s">
        <v>615</v>
      </c>
      <c r="F512" s="35"/>
      <c r="G512" s="35" t="s">
        <v>303</v>
      </c>
      <c r="H512" s="35" t="s">
        <v>262</v>
      </c>
      <c r="I512" s="36">
        <v>75</v>
      </c>
      <c r="J512" s="36">
        <v>103195</v>
      </c>
    </row>
    <row r="513" spans="2:10" x14ac:dyDescent="0.2">
      <c r="B513" s="35" t="s">
        <v>616</v>
      </c>
      <c r="C513" s="35" t="s">
        <v>258</v>
      </c>
      <c r="D513" s="35">
        <v>1217</v>
      </c>
      <c r="E513" s="35" t="s">
        <v>617</v>
      </c>
      <c r="F513" s="35"/>
      <c r="G513" s="35" t="s">
        <v>441</v>
      </c>
      <c r="H513" s="35" t="s">
        <v>262</v>
      </c>
      <c r="I513" s="36">
        <v>35</v>
      </c>
      <c r="J513" s="36">
        <v>103230</v>
      </c>
    </row>
    <row r="514" spans="2:10" x14ac:dyDescent="0.2">
      <c r="B514" s="35" t="s">
        <v>618</v>
      </c>
      <c r="C514" s="35" t="s">
        <v>258</v>
      </c>
      <c r="D514" s="35">
        <v>1218</v>
      </c>
      <c r="E514" s="35" t="s">
        <v>619</v>
      </c>
      <c r="F514" s="35"/>
      <c r="G514" s="35" t="s">
        <v>289</v>
      </c>
      <c r="H514" s="35" t="s">
        <v>262</v>
      </c>
      <c r="I514" s="36">
        <v>125</v>
      </c>
      <c r="J514" s="36">
        <v>103355</v>
      </c>
    </row>
    <row r="515" spans="2:10" x14ac:dyDescent="0.2">
      <c r="B515" s="35" t="s">
        <v>620</v>
      </c>
      <c r="C515" s="35" t="s">
        <v>258</v>
      </c>
      <c r="D515" s="35">
        <v>1219</v>
      </c>
      <c r="E515" s="35" t="s">
        <v>621</v>
      </c>
      <c r="F515" s="35"/>
      <c r="G515" s="35" t="s">
        <v>303</v>
      </c>
      <c r="H515" s="35" t="s">
        <v>262</v>
      </c>
      <c r="I515" s="36">
        <v>75</v>
      </c>
      <c r="J515" s="36">
        <v>103430</v>
      </c>
    </row>
    <row r="516" spans="2:10" x14ac:dyDescent="0.2">
      <c r="B516" s="35" t="s">
        <v>622</v>
      </c>
      <c r="C516" s="35" t="s">
        <v>258</v>
      </c>
      <c r="D516" s="35">
        <v>1221</v>
      </c>
      <c r="E516" s="35" t="s">
        <v>624</v>
      </c>
      <c r="F516" s="35"/>
      <c r="G516" s="35" t="s">
        <v>289</v>
      </c>
      <c r="H516" s="35" t="s">
        <v>262</v>
      </c>
      <c r="I516" s="36">
        <v>125</v>
      </c>
      <c r="J516" s="36">
        <v>103555</v>
      </c>
    </row>
    <row r="517" spans="2:10" x14ac:dyDescent="0.2">
      <c r="B517" s="35" t="s">
        <v>622</v>
      </c>
      <c r="C517" s="35" t="s">
        <v>258</v>
      </c>
      <c r="D517" s="35">
        <v>1220</v>
      </c>
      <c r="E517" s="35" t="s">
        <v>623</v>
      </c>
      <c r="F517" s="35"/>
      <c r="G517" s="35" t="s">
        <v>444</v>
      </c>
      <c r="H517" s="35" t="s">
        <v>262</v>
      </c>
      <c r="I517" s="36">
        <v>35</v>
      </c>
      <c r="J517" s="36">
        <v>103590</v>
      </c>
    </row>
    <row r="518" spans="2:10" x14ac:dyDescent="0.2">
      <c r="B518" s="35" t="s">
        <v>625</v>
      </c>
      <c r="C518" s="35" t="s">
        <v>258</v>
      </c>
      <c r="D518" s="35">
        <v>1224</v>
      </c>
      <c r="E518" s="35" t="s">
        <v>626</v>
      </c>
      <c r="F518" s="35"/>
      <c r="G518" s="35" t="s">
        <v>444</v>
      </c>
      <c r="H518" s="35" t="s">
        <v>262</v>
      </c>
      <c r="I518" s="36">
        <v>35</v>
      </c>
      <c r="J518" s="36">
        <v>103625</v>
      </c>
    </row>
    <row r="519" spans="2:10" x14ac:dyDescent="0.2">
      <c r="B519" s="35" t="s">
        <v>625</v>
      </c>
      <c r="C519" s="35" t="s">
        <v>258</v>
      </c>
      <c r="D519" s="35">
        <v>1222</v>
      </c>
      <c r="E519" s="35" t="s">
        <v>628</v>
      </c>
      <c r="F519" s="35"/>
      <c r="G519" s="35" t="s">
        <v>444</v>
      </c>
      <c r="H519" s="35" t="s">
        <v>262</v>
      </c>
      <c r="I519" s="36">
        <v>35</v>
      </c>
      <c r="J519" s="36">
        <v>103660</v>
      </c>
    </row>
    <row r="520" spans="2:10" x14ac:dyDescent="0.2">
      <c r="B520" s="35" t="s">
        <v>625</v>
      </c>
      <c r="C520" s="35" t="s">
        <v>258</v>
      </c>
      <c r="D520" s="35">
        <v>1223</v>
      </c>
      <c r="E520" s="35" t="s">
        <v>627</v>
      </c>
      <c r="F520" s="35"/>
      <c r="G520" s="35" t="s">
        <v>444</v>
      </c>
      <c r="H520" s="35" t="s">
        <v>262</v>
      </c>
      <c r="I520" s="36">
        <v>35</v>
      </c>
      <c r="J520" s="36">
        <v>103695</v>
      </c>
    </row>
    <row r="521" spans="2:10" x14ac:dyDescent="0.2">
      <c r="B521" s="35" t="s">
        <v>629</v>
      </c>
      <c r="C521" s="35" t="s">
        <v>258</v>
      </c>
      <c r="D521" s="35">
        <v>1225</v>
      </c>
      <c r="E521" s="35" t="s">
        <v>630</v>
      </c>
      <c r="F521" s="35"/>
      <c r="G521" s="35" t="s">
        <v>444</v>
      </c>
      <c r="H521" s="35" t="s">
        <v>262</v>
      </c>
      <c r="I521" s="36">
        <v>35</v>
      </c>
      <c r="J521" s="36">
        <v>103730</v>
      </c>
    </row>
    <row r="522" spans="2:10" x14ac:dyDescent="0.2">
      <c r="B522" s="35" t="s">
        <v>631</v>
      </c>
      <c r="C522" s="35" t="s">
        <v>258</v>
      </c>
      <c r="D522" s="35">
        <v>1230</v>
      </c>
      <c r="E522" s="35" t="s">
        <v>636</v>
      </c>
      <c r="F522" s="35"/>
      <c r="G522" s="35" t="s">
        <v>444</v>
      </c>
      <c r="H522" s="35" t="s">
        <v>262</v>
      </c>
      <c r="I522" s="36">
        <v>35</v>
      </c>
      <c r="J522" s="36">
        <v>103765</v>
      </c>
    </row>
    <row r="523" spans="2:10" x14ac:dyDescent="0.2">
      <c r="B523" s="35" t="s">
        <v>631</v>
      </c>
      <c r="C523" s="35" t="s">
        <v>258</v>
      </c>
      <c r="D523" s="35">
        <v>1233</v>
      </c>
      <c r="E523" s="35" t="s">
        <v>640</v>
      </c>
      <c r="F523" s="35"/>
      <c r="G523" s="35" t="s">
        <v>444</v>
      </c>
      <c r="H523" s="35" t="s">
        <v>262</v>
      </c>
      <c r="I523" s="36">
        <v>35</v>
      </c>
      <c r="J523" s="36">
        <v>103800</v>
      </c>
    </row>
    <row r="524" spans="2:10" x14ac:dyDescent="0.2">
      <c r="B524" s="35" t="s">
        <v>631</v>
      </c>
      <c r="C524" s="35" t="s">
        <v>258</v>
      </c>
      <c r="D524" s="35">
        <v>1231</v>
      </c>
      <c r="E524" s="35" t="s">
        <v>637</v>
      </c>
      <c r="F524" s="35"/>
      <c r="G524" s="35" t="s">
        <v>444</v>
      </c>
      <c r="H524" s="35" t="s">
        <v>262</v>
      </c>
      <c r="I524" s="36">
        <v>35</v>
      </c>
      <c r="J524" s="36">
        <v>103835</v>
      </c>
    </row>
    <row r="525" spans="2:10" x14ac:dyDescent="0.2">
      <c r="B525" s="35" t="s">
        <v>631</v>
      </c>
      <c r="C525" s="35" t="s">
        <v>258</v>
      </c>
      <c r="D525" s="35">
        <v>1227</v>
      </c>
      <c r="E525" s="35" t="s">
        <v>633</v>
      </c>
      <c r="F525" s="35"/>
      <c r="G525" s="35" t="s">
        <v>444</v>
      </c>
      <c r="H525" s="35" t="s">
        <v>262</v>
      </c>
      <c r="I525" s="36">
        <v>35</v>
      </c>
      <c r="J525" s="36">
        <v>103870</v>
      </c>
    </row>
    <row r="526" spans="2:10" x14ac:dyDescent="0.2">
      <c r="B526" s="35" t="s">
        <v>631</v>
      </c>
      <c r="C526" s="35" t="s">
        <v>258</v>
      </c>
      <c r="D526" s="35">
        <v>1232</v>
      </c>
      <c r="E526" s="35" t="s">
        <v>638</v>
      </c>
      <c r="F526" s="35"/>
      <c r="G526" s="35" t="s">
        <v>444</v>
      </c>
      <c r="H526" s="35" t="s">
        <v>262</v>
      </c>
      <c r="I526" s="36">
        <v>35</v>
      </c>
      <c r="J526" s="36">
        <v>103905</v>
      </c>
    </row>
    <row r="527" spans="2:10" x14ac:dyDescent="0.2">
      <c r="B527" s="35" t="s">
        <v>631</v>
      </c>
      <c r="C527" s="35" t="s">
        <v>258</v>
      </c>
      <c r="D527" s="35">
        <v>1234</v>
      </c>
      <c r="E527" s="35" t="s">
        <v>639</v>
      </c>
      <c r="F527" s="35"/>
      <c r="G527" s="35" t="s">
        <v>444</v>
      </c>
      <c r="H527" s="35" t="s">
        <v>262</v>
      </c>
      <c r="I527" s="36">
        <v>35</v>
      </c>
      <c r="J527" s="36">
        <v>103940</v>
      </c>
    </row>
    <row r="528" spans="2:10" x14ac:dyDescent="0.2">
      <c r="B528" s="35" t="s">
        <v>631</v>
      </c>
      <c r="C528" s="35" t="s">
        <v>258</v>
      </c>
      <c r="D528" s="35">
        <v>1229</v>
      </c>
      <c r="E528" s="35" t="s">
        <v>635</v>
      </c>
      <c r="F528" s="35"/>
      <c r="G528" s="35" t="s">
        <v>444</v>
      </c>
      <c r="H528" s="35" t="s">
        <v>262</v>
      </c>
      <c r="I528" s="36">
        <v>35</v>
      </c>
      <c r="J528" s="36">
        <v>103975</v>
      </c>
    </row>
    <row r="529" spans="2:10" x14ac:dyDescent="0.2">
      <c r="B529" s="35" t="s">
        <v>631</v>
      </c>
      <c r="C529" s="35" t="s">
        <v>258</v>
      </c>
      <c r="D529" s="35">
        <v>1226</v>
      </c>
      <c r="E529" s="35" t="s">
        <v>632</v>
      </c>
      <c r="F529" s="35"/>
      <c r="G529" s="35" t="s">
        <v>444</v>
      </c>
      <c r="H529" s="35" t="s">
        <v>262</v>
      </c>
      <c r="I529" s="36">
        <v>35</v>
      </c>
      <c r="J529" s="36">
        <v>104010</v>
      </c>
    </row>
    <row r="530" spans="2:10" x14ac:dyDescent="0.2">
      <c r="B530" s="35" t="s">
        <v>631</v>
      </c>
      <c r="C530" s="35" t="s">
        <v>258</v>
      </c>
      <c r="D530" s="35">
        <v>1228</v>
      </c>
      <c r="E530" s="35" t="s">
        <v>634</v>
      </c>
      <c r="F530" s="35"/>
      <c r="G530" s="35" t="s">
        <v>444</v>
      </c>
      <c r="H530" s="35" t="s">
        <v>262</v>
      </c>
      <c r="I530" s="36">
        <v>35</v>
      </c>
      <c r="J530" s="36">
        <v>104045</v>
      </c>
    </row>
    <row r="531" spans="2:10" x14ac:dyDescent="0.2">
      <c r="B531" s="35" t="s">
        <v>641</v>
      </c>
      <c r="C531" s="35" t="s">
        <v>258</v>
      </c>
      <c r="D531" s="35">
        <v>1238</v>
      </c>
      <c r="E531" s="35" t="s">
        <v>643</v>
      </c>
      <c r="F531" s="35"/>
      <c r="G531" s="35" t="s">
        <v>444</v>
      </c>
      <c r="H531" s="35" t="s">
        <v>262</v>
      </c>
      <c r="I531" s="36">
        <v>35</v>
      </c>
      <c r="J531" s="36">
        <v>104080</v>
      </c>
    </row>
    <row r="532" spans="2:10" x14ac:dyDescent="0.2">
      <c r="B532" s="35" t="s">
        <v>641</v>
      </c>
      <c r="C532" s="35" t="s">
        <v>258</v>
      </c>
      <c r="D532" s="35">
        <v>1239</v>
      </c>
      <c r="E532" s="35" t="s">
        <v>642</v>
      </c>
      <c r="F532" s="35"/>
      <c r="G532" s="35" t="s">
        <v>444</v>
      </c>
      <c r="H532" s="35" t="s">
        <v>262</v>
      </c>
      <c r="I532" s="36">
        <v>35</v>
      </c>
      <c r="J532" s="36">
        <v>104115</v>
      </c>
    </row>
    <row r="533" spans="2:10" x14ac:dyDescent="0.2">
      <c r="B533" s="35" t="s">
        <v>641</v>
      </c>
      <c r="C533" s="35" t="s">
        <v>258</v>
      </c>
      <c r="D533" s="35">
        <v>1236</v>
      </c>
      <c r="E533" s="35" t="s">
        <v>645</v>
      </c>
      <c r="F533" s="35"/>
      <c r="G533" s="35" t="s">
        <v>444</v>
      </c>
      <c r="H533" s="35" t="s">
        <v>262</v>
      </c>
      <c r="I533" s="36">
        <v>35</v>
      </c>
      <c r="J533" s="36">
        <v>104150</v>
      </c>
    </row>
    <row r="534" spans="2:10" x14ac:dyDescent="0.2">
      <c r="B534" s="35" t="s">
        <v>641</v>
      </c>
      <c r="C534" s="35" t="s">
        <v>258</v>
      </c>
      <c r="D534" s="35">
        <v>1235</v>
      </c>
      <c r="E534" s="35" t="s">
        <v>644</v>
      </c>
      <c r="F534" s="35"/>
      <c r="G534" s="35" t="s">
        <v>444</v>
      </c>
      <c r="H534" s="35" t="s">
        <v>262</v>
      </c>
      <c r="I534" s="36">
        <v>35</v>
      </c>
      <c r="J534" s="36">
        <v>104185</v>
      </c>
    </row>
    <row r="535" spans="2:10" x14ac:dyDescent="0.2">
      <c r="B535" s="35" t="s">
        <v>641</v>
      </c>
      <c r="C535" s="35" t="s">
        <v>258</v>
      </c>
      <c r="D535" s="35">
        <v>1237</v>
      </c>
      <c r="E535" s="35" t="s">
        <v>646</v>
      </c>
      <c r="F535" s="35"/>
      <c r="G535" s="35" t="s">
        <v>444</v>
      </c>
      <c r="H535" s="35" t="s">
        <v>262</v>
      </c>
      <c r="I535" s="36">
        <v>35</v>
      </c>
      <c r="J535" s="36">
        <v>104220</v>
      </c>
    </row>
    <row r="536" spans="2:10" x14ac:dyDescent="0.2">
      <c r="B536" s="35" t="s">
        <v>647</v>
      </c>
      <c r="C536" s="35" t="s">
        <v>258</v>
      </c>
      <c r="D536" s="35">
        <v>1242</v>
      </c>
      <c r="E536" s="35" t="s">
        <v>649</v>
      </c>
      <c r="F536" s="35"/>
      <c r="G536" s="35" t="s">
        <v>444</v>
      </c>
      <c r="H536" s="35" t="s">
        <v>262</v>
      </c>
      <c r="I536" s="36">
        <v>35</v>
      </c>
      <c r="J536" s="36">
        <v>104255</v>
      </c>
    </row>
    <row r="537" spans="2:10" x14ac:dyDescent="0.2">
      <c r="B537" s="35" t="s">
        <v>647</v>
      </c>
      <c r="C537" s="35" t="s">
        <v>258</v>
      </c>
      <c r="D537" s="35">
        <v>1243</v>
      </c>
      <c r="E537" s="35" t="s">
        <v>650</v>
      </c>
      <c r="F537" s="35"/>
      <c r="G537" s="35" t="s">
        <v>444</v>
      </c>
      <c r="H537" s="35" t="s">
        <v>262</v>
      </c>
      <c r="I537" s="36">
        <v>35</v>
      </c>
      <c r="J537" s="36">
        <v>104290</v>
      </c>
    </row>
    <row r="538" spans="2:10" x14ac:dyDescent="0.2">
      <c r="B538" s="35" t="s">
        <v>647</v>
      </c>
      <c r="C538" s="35" t="s">
        <v>258</v>
      </c>
      <c r="D538" s="35">
        <v>1241</v>
      </c>
      <c r="E538" s="35" t="s">
        <v>651</v>
      </c>
      <c r="F538" s="35"/>
      <c r="G538" s="35" t="s">
        <v>444</v>
      </c>
      <c r="H538" s="35" t="s">
        <v>262</v>
      </c>
      <c r="I538" s="36">
        <v>35</v>
      </c>
      <c r="J538" s="36">
        <v>104325</v>
      </c>
    </row>
    <row r="539" spans="2:10" x14ac:dyDescent="0.2">
      <c r="B539" s="35" t="s">
        <v>647</v>
      </c>
      <c r="C539" s="35" t="s">
        <v>258</v>
      </c>
      <c r="D539" s="35">
        <v>1240</v>
      </c>
      <c r="E539" s="35" t="s">
        <v>648</v>
      </c>
      <c r="F539" s="35"/>
      <c r="G539" s="35" t="s">
        <v>444</v>
      </c>
      <c r="H539" s="35" t="s">
        <v>262</v>
      </c>
      <c r="I539" s="36">
        <v>35</v>
      </c>
      <c r="J539" s="36">
        <v>104360</v>
      </c>
    </row>
    <row r="540" spans="2:10" x14ac:dyDescent="0.2">
      <c r="B540" s="35" t="s">
        <v>652</v>
      </c>
      <c r="C540" s="35" t="s">
        <v>258</v>
      </c>
      <c r="D540" s="35">
        <v>1245</v>
      </c>
      <c r="E540" s="35" t="s">
        <v>653</v>
      </c>
      <c r="F540" s="35"/>
      <c r="G540" s="35" t="s">
        <v>444</v>
      </c>
      <c r="H540" s="35" t="s">
        <v>262</v>
      </c>
      <c r="I540" s="36">
        <v>35</v>
      </c>
      <c r="J540" s="36">
        <v>104395</v>
      </c>
    </row>
    <row r="541" spans="2:10" x14ac:dyDescent="0.2">
      <c r="B541" s="35" t="s">
        <v>652</v>
      </c>
      <c r="C541" s="35" t="s">
        <v>258</v>
      </c>
      <c r="D541" s="35">
        <v>1246</v>
      </c>
      <c r="E541" s="35" t="s">
        <v>654</v>
      </c>
      <c r="F541" s="35"/>
      <c r="G541" s="35" t="s">
        <v>655</v>
      </c>
      <c r="H541" s="35" t="s">
        <v>262</v>
      </c>
      <c r="I541" s="36">
        <v>35</v>
      </c>
      <c r="J541" s="36">
        <v>104430</v>
      </c>
    </row>
    <row r="542" spans="2:10" x14ac:dyDescent="0.2">
      <c r="B542" s="35" t="s">
        <v>652</v>
      </c>
      <c r="C542" s="35" t="s">
        <v>258</v>
      </c>
      <c r="D542" s="35">
        <v>1244</v>
      </c>
      <c r="E542" s="35" t="s">
        <v>656</v>
      </c>
      <c r="F542" s="35"/>
      <c r="G542" s="35" t="s">
        <v>444</v>
      </c>
      <c r="H542" s="35" t="s">
        <v>262</v>
      </c>
      <c r="I542" s="36">
        <v>35</v>
      </c>
      <c r="J542" s="36">
        <v>104465</v>
      </c>
    </row>
    <row r="543" spans="2:10" x14ac:dyDescent="0.2">
      <c r="B543" s="35" t="s">
        <v>657</v>
      </c>
      <c r="C543" s="35" t="s">
        <v>258</v>
      </c>
      <c r="D543" s="35">
        <v>1247</v>
      </c>
      <c r="E543" s="35" t="s">
        <v>661</v>
      </c>
      <c r="F543" s="35"/>
      <c r="G543" s="35" t="s">
        <v>444</v>
      </c>
      <c r="H543" s="35" t="s">
        <v>262</v>
      </c>
      <c r="I543" s="36">
        <v>35</v>
      </c>
      <c r="J543" s="36">
        <v>104500</v>
      </c>
    </row>
    <row r="544" spans="2:10" x14ac:dyDescent="0.2">
      <c r="B544" s="35" t="s">
        <v>657</v>
      </c>
      <c r="C544" s="35" t="s">
        <v>258</v>
      </c>
      <c r="D544" s="35">
        <v>1248</v>
      </c>
      <c r="E544" s="35" t="s">
        <v>660</v>
      </c>
      <c r="F544" s="35"/>
      <c r="G544" s="35" t="s">
        <v>444</v>
      </c>
      <c r="H544" s="35" t="s">
        <v>262</v>
      </c>
      <c r="I544" s="36">
        <v>35</v>
      </c>
      <c r="J544" s="36">
        <v>104535</v>
      </c>
    </row>
    <row r="545" spans="2:10" x14ac:dyDescent="0.2">
      <c r="B545" s="35" t="s">
        <v>657</v>
      </c>
      <c r="C545" s="35" t="s">
        <v>258</v>
      </c>
      <c r="D545" s="35">
        <v>1250</v>
      </c>
      <c r="E545" s="35" t="s">
        <v>658</v>
      </c>
      <c r="F545" s="35"/>
      <c r="G545" s="35" t="s">
        <v>444</v>
      </c>
      <c r="H545" s="35" t="s">
        <v>262</v>
      </c>
      <c r="I545" s="36">
        <v>35</v>
      </c>
      <c r="J545" s="36">
        <v>104570</v>
      </c>
    </row>
    <row r="546" spans="2:10" x14ac:dyDescent="0.2">
      <c r="B546" s="35" t="s">
        <v>657</v>
      </c>
      <c r="C546" s="35" t="s">
        <v>258</v>
      </c>
      <c r="D546" s="35">
        <v>1249</v>
      </c>
      <c r="E546" s="35" t="s">
        <v>659</v>
      </c>
      <c r="F546" s="35"/>
      <c r="G546" s="35" t="s">
        <v>444</v>
      </c>
      <c r="H546" s="35" t="s">
        <v>262</v>
      </c>
      <c r="I546" s="36">
        <v>35</v>
      </c>
      <c r="J546" s="36">
        <v>104605</v>
      </c>
    </row>
    <row r="547" spans="2:10" x14ac:dyDescent="0.2">
      <c r="B547" s="35" t="s">
        <v>662</v>
      </c>
      <c r="C547" s="35" t="s">
        <v>258</v>
      </c>
      <c r="D547" s="35">
        <v>1252</v>
      </c>
      <c r="E547" s="35" t="s">
        <v>663</v>
      </c>
      <c r="F547" s="35"/>
      <c r="G547" s="35" t="s">
        <v>444</v>
      </c>
      <c r="H547" s="35" t="s">
        <v>262</v>
      </c>
      <c r="I547" s="36">
        <v>35</v>
      </c>
      <c r="J547" s="36">
        <v>104640</v>
      </c>
    </row>
    <row r="548" spans="2:10" x14ac:dyDescent="0.2">
      <c r="B548" s="35" t="s">
        <v>662</v>
      </c>
      <c r="C548" s="35" t="s">
        <v>258</v>
      </c>
      <c r="D548" s="35">
        <v>1251</v>
      </c>
      <c r="E548" s="35" t="s">
        <v>664</v>
      </c>
      <c r="F548" s="35"/>
      <c r="G548" s="35" t="s">
        <v>444</v>
      </c>
      <c r="H548" s="35" t="s">
        <v>262</v>
      </c>
      <c r="I548" s="36">
        <v>35</v>
      </c>
      <c r="J548" s="36">
        <v>104675</v>
      </c>
    </row>
    <row r="549" spans="2:10" x14ac:dyDescent="0.2">
      <c r="B549" s="35" t="s">
        <v>665</v>
      </c>
      <c r="C549" s="35" t="s">
        <v>258</v>
      </c>
      <c r="D549" s="35">
        <v>1254</v>
      </c>
      <c r="E549" s="35" t="s">
        <v>666</v>
      </c>
      <c r="F549" s="35"/>
      <c r="G549" s="35" t="s">
        <v>444</v>
      </c>
      <c r="H549" s="35" t="s">
        <v>262</v>
      </c>
      <c r="I549" s="36">
        <v>35</v>
      </c>
      <c r="J549" s="36">
        <v>104710</v>
      </c>
    </row>
    <row r="550" spans="2:10" x14ac:dyDescent="0.2">
      <c r="B550" s="35" t="s">
        <v>665</v>
      </c>
      <c r="C550" s="35" t="s">
        <v>258</v>
      </c>
      <c r="D550" s="35">
        <v>1253</v>
      </c>
      <c r="E550" s="35" t="s">
        <v>664</v>
      </c>
      <c r="F550" s="35"/>
      <c r="G550" s="35" t="s">
        <v>444</v>
      </c>
      <c r="H550" s="35" t="s">
        <v>262</v>
      </c>
      <c r="I550" s="36">
        <v>35</v>
      </c>
      <c r="J550" s="36">
        <v>104745</v>
      </c>
    </row>
    <row r="551" spans="2:10" x14ac:dyDescent="0.2">
      <c r="B551" s="35" t="s">
        <v>667</v>
      </c>
      <c r="C551" s="35" t="s">
        <v>258</v>
      </c>
      <c r="D551" s="35">
        <v>1257</v>
      </c>
      <c r="E551" s="35" t="s">
        <v>670</v>
      </c>
      <c r="F551" s="35"/>
      <c r="G551" s="35" t="s">
        <v>444</v>
      </c>
      <c r="H551" s="35" t="s">
        <v>262</v>
      </c>
      <c r="I551" s="36">
        <v>35</v>
      </c>
      <c r="J551" s="36">
        <v>104780</v>
      </c>
    </row>
    <row r="552" spans="2:10" x14ac:dyDescent="0.2">
      <c r="B552" s="35" t="s">
        <v>667</v>
      </c>
      <c r="C552" s="35" t="s">
        <v>258</v>
      </c>
      <c r="D552" s="35">
        <v>1256</v>
      </c>
      <c r="E552" s="35" t="s">
        <v>669</v>
      </c>
      <c r="F552" s="35"/>
      <c r="G552" s="35" t="s">
        <v>444</v>
      </c>
      <c r="H552" s="35" t="s">
        <v>262</v>
      </c>
      <c r="I552" s="36">
        <v>35</v>
      </c>
      <c r="J552" s="36">
        <v>104815</v>
      </c>
    </row>
    <row r="553" spans="2:10" x14ac:dyDescent="0.2">
      <c r="B553" s="35" t="s">
        <v>667</v>
      </c>
      <c r="C553" s="35" t="s">
        <v>258</v>
      </c>
      <c r="D553" s="35">
        <v>1255</v>
      </c>
      <c r="E553" s="35" t="s">
        <v>668</v>
      </c>
      <c r="F553" s="35"/>
      <c r="G553" s="35" t="s">
        <v>441</v>
      </c>
      <c r="H553" s="35" t="s">
        <v>262</v>
      </c>
      <c r="I553" s="36">
        <v>35</v>
      </c>
      <c r="J553" s="36">
        <v>104850</v>
      </c>
    </row>
    <row r="554" spans="2:10" x14ac:dyDescent="0.2">
      <c r="B554" s="35" t="s">
        <v>667</v>
      </c>
      <c r="C554" s="35" t="s">
        <v>258</v>
      </c>
      <c r="D554" s="35">
        <v>1258</v>
      </c>
      <c r="E554" s="35" t="s">
        <v>671</v>
      </c>
      <c r="F554" s="35"/>
      <c r="G554" s="35" t="s">
        <v>444</v>
      </c>
      <c r="H554" s="35" t="s">
        <v>262</v>
      </c>
      <c r="I554" s="36">
        <v>35</v>
      </c>
      <c r="J554" s="36">
        <v>104885</v>
      </c>
    </row>
    <row r="555" spans="2:10" x14ac:dyDescent="0.2">
      <c r="B555" s="35" t="s">
        <v>672</v>
      </c>
      <c r="C555" s="35" t="s">
        <v>258</v>
      </c>
      <c r="D555" s="35">
        <v>1260</v>
      </c>
      <c r="E555" s="35" t="s">
        <v>649</v>
      </c>
      <c r="F555" s="35"/>
      <c r="G555" s="35" t="s">
        <v>444</v>
      </c>
      <c r="H555" s="35" t="s">
        <v>262</v>
      </c>
      <c r="I555" s="36">
        <v>35</v>
      </c>
      <c r="J555" s="36">
        <v>104920</v>
      </c>
    </row>
    <row r="556" spans="2:10" x14ac:dyDescent="0.2">
      <c r="B556" s="35" t="s">
        <v>672</v>
      </c>
      <c r="C556" s="35" t="s">
        <v>258</v>
      </c>
      <c r="D556" s="35">
        <v>1259</v>
      </c>
      <c r="E556" s="35" t="s">
        <v>673</v>
      </c>
      <c r="F556" s="35"/>
      <c r="G556" s="35" t="s">
        <v>444</v>
      </c>
      <c r="H556" s="35" t="s">
        <v>262</v>
      </c>
      <c r="I556" s="36">
        <v>35</v>
      </c>
      <c r="J556" s="36">
        <v>104955</v>
      </c>
    </row>
    <row r="557" spans="2:10" x14ac:dyDescent="0.2">
      <c r="B557" s="35" t="s">
        <v>672</v>
      </c>
      <c r="C557" s="35" t="s">
        <v>258</v>
      </c>
      <c r="D557" s="35">
        <v>1261</v>
      </c>
      <c r="E557" s="35" t="s">
        <v>674</v>
      </c>
      <c r="F557" s="35"/>
      <c r="G557" s="35" t="s">
        <v>444</v>
      </c>
      <c r="H557" s="35" t="s">
        <v>262</v>
      </c>
      <c r="I557" s="36">
        <v>35</v>
      </c>
      <c r="J557" s="36">
        <v>104990</v>
      </c>
    </row>
    <row r="558" spans="2:10" x14ac:dyDescent="0.2">
      <c r="B558" s="35" t="s">
        <v>675</v>
      </c>
      <c r="C558" s="35" t="s">
        <v>258</v>
      </c>
      <c r="D558" s="35">
        <v>1262</v>
      </c>
      <c r="E558" s="35" t="s">
        <v>677</v>
      </c>
      <c r="F558" s="35"/>
      <c r="G558" s="35" t="s">
        <v>444</v>
      </c>
      <c r="H558" s="35" t="s">
        <v>262</v>
      </c>
      <c r="I558" s="36">
        <v>35</v>
      </c>
      <c r="J558" s="36">
        <v>105025</v>
      </c>
    </row>
    <row r="559" spans="2:10" x14ac:dyDescent="0.2">
      <c r="B559" s="35" t="s">
        <v>675</v>
      </c>
      <c r="C559" s="35" t="s">
        <v>258</v>
      </c>
      <c r="D559" s="35">
        <v>1263</v>
      </c>
      <c r="E559" s="35" t="s">
        <v>676</v>
      </c>
      <c r="F559" s="35"/>
      <c r="G559" s="35" t="s">
        <v>444</v>
      </c>
      <c r="H559" s="35" t="s">
        <v>262</v>
      </c>
      <c r="I559" s="36">
        <v>35</v>
      </c>
      <c r="J559" s="36">
        <v>105060</v>
      </c>
    </row>
    <row r="560" spans="2:10" x14ac:dyDescent="0.2">
      <c r="B560" s="35" t="s">
        <v>678</v>
      </c>
      <c r="C560" s="35" t="s">
        <v>258</v>
      </c>
      <c r="D560" s="35">
        <v>1265</v>
      </c>
      <c r="E560" s="35" t="s">
        <v>680</v>
      </c>
      <c r="F560" s="35"/>
      <c r="G560" s="35" t="s">
        <v>444</v>
      </c>
      <c r="H560" s="35" t="s">
        <v>262</v>
      </c>
      <c r="I560" s="36">
        <v>35</v>
      </c>
      <c r="J560" s="36">
        <v>105095</v>
      </c>
    </row>
    <row r="561" spans="2:10" x14ac:dyDescent="0.2">
      <c r="B561" s="35" t="s">
        <v>678</v>
      </c>
      <c r="C561" s="35" t="s">
        <v>258</v>
      </c>
      <c r="D561" s="35">
        <v>1266</v>
      </c>
      <c r="E561" s="35" t="s">
        <v>681</v>
      </c>
      <c r="F561" s="35"/>
      <c r="G561" s="35" t="s">
        <v>444</v>
      </c>
      <c r="H561" s="35" t="s">
        <v>262</v>
      </c>
      <c r="I561" s="36">
        <v>35</v>
      </c>
      <c r="J561" s="36">
        <v>105130</v>
      </c>
    </row>
    <row r="562" spans="2:10" x14ac:dyDescent="0.2">
      <c r="B562" s="35" t="s">
        <v>678</v>
      </c>
      <c r="C562" s="35" t="s">
        <v>258</v>
      </c>
      <c r="D562" s="35">
        <v>1264</v>
      </c>
      <c r="E562" s="35" t="s">
        <v>679</v>
      </c>
      <c r="F562" s="35"/>
      <c r="G562" s="35" t="s">
        <v>444</v>
      </c>
      <c r="H562" s="35" t="s">
        <v>262</v>
      </c>
      <c r="I562" s="36">
        <v>35</v>
      </c>
      <c r="J562" s="36">
        <v>105165</v>
      </c>
    </row>
    <row r="563" spans="2:10" x14ac:dyDescent="0.2">
      <c r="B563" s="35" t="s">
        <v>682</v>
      </c>
      <c r="C563" s="35" t="s">
        <v>258</v>
      </c>
      <c r="D563" s="35">
        <v>1268</v>
      </c>
      <c r="E563" s="35" t="s">
        <v>684</v>
      </c>
      <c r="F563" s="35"/>
      <c r="G563" s="35" t="s">
        <v>444</v>
      </c>
      <c r="H563" s="35" t="s">
        <v>262</v>
      </c>
      <c r="I563" s="36">
        <v>35</v>
      </c>
      <c r="J563" s="36">
        <v>105200</v>
      </c>
    </row>
    <row r="564" spans="2:10" x14ac:dyDescent="0.2">
      <c r="B564" s="35" t="s">
        <v>682</v>
      </c>
      <c r="C564" s="35" t="s">
        <v>258</v>
      </c>
      <c r="D564" s="35">
        <v>1267</v>
      </c>
      <c r="E564" s="35" t="s">
        <v>683</v>
      </c>
      <c r="F564" s="35"/>
      <c r="G564" s="35" t="s">
        <v>444</v>
      </c>
      <c r="H564" s="35" t="s">
        <v>262</v>
      </c>
      <c r="I564" s="36">
        <v>35</v>
      </c>
      <c r="J564" s="36">
        <v>105235</v>
      </c>
    </row>
    <row r="565" spans="2:10" x14ac:dyDescent="0.2">
      <c r="B565" s="35" t="s">
        <v>682</v>
      </c>
      <c r="C565" s="35" t="s">
        <v>258</v>
      </c>
      <c r="D565" s="35">
        <v>1269</v>
      </c>
      <c r="E565" s="35" t="s">
        <v>685</v>
      </c>
      <c r="F565" s="35"/>
      <c r="G565" s="35" t="s">
        <v>444</v>
      </c>
      <c r="H565" s="35" t="s">
        <v>262</v>
      </c>
      <c r="I565" s="36">
        <v>35</v>
      </c>
      <c r="J565" s="36">
        <v>105270</v>
      </c>
    </row>
    <row r="566" spans="2:10" x14ac:dyDescent="0.2">
      <c r="B566" s="35" t="s">
        <v>686</v>
      </c>
      <c r="C566" s="35" t="s">
        <v>258</v>
      </c>
      <c r="D566" s="35">
        <v>1272</v>
      </c>
      <c r="E566" s="35" t="s">
        <v>687</v>
      </c>
      <c r="F566" s="35"/>
      <c r="G566" s="35" t="s">
        <v>444</v>
      </c>
      <c r="H566" s="35" t="s">
        <v>262</v>
      </c>
      <c r="I566" s="36">
        <v>35</v>
      </c>
      <c r="J566" s="36">
        <v>105305</v>
      </c>
    </row>
    <row r="567" spans="2:10" x14ac:dyDescent="0.2">
      <c r="B567" s="35" t="s">
        <v>686</v>
      </c>
      <c r="C567" s="35" t="s">
        <v>258</v>
      </c>
      <c r="D567" s="35">
        <v>1271</v>
      </c>
      <c r="E567" s="35" t="s">
        <v>689</v>
      </c>
      <c r="F567" s="35"/>
      <c r="G567" s="35" t="s">
        <v>444</v>
      </c>
      <c r="H567" s="35" t="s">
        <v>262</v>
      </c>
      <c r="I567" s="36">
        <v>35</v>
      </c>
      <c r="J567" s="36">
        <v>105340</v>
      </c>
    </row>
    <row r="568" spans="2:10" x14ac:dyDescent="0.2">
      <c r="B568" s="35" t="s">
        <v>686</v>
      </c>
      <c r="C568" s="35" t="s">
        <v>258</v>
      </c>
      <c r="D568" s="35">
        <v>1270</v>
      </c>
      <c r="E568" s="35" t="s">
        <v>688</v>
      </c>
      <c r="F568" s="35"/>
      <c r="G568" s="35" t="s">
        <v>444</v>
      </c>
      <c r="H568" s="35" t="s">
        <v>262</v>
      </c>
      <c r="I568" s="36">
        <v>35</v>
      </c>
      <c r="J568" s="36">
        <v>105375</v>
      </c>
    </row>
    <row r="569" spans="2:10" x14ac:dyDescent="0.2">
      <c r="B569" s="35" t="s">
        <v>690</v>
      </c>
      <c r="C569" s="35" t="s">
        <v>258</v>
      </c>
      <c r="D569" s="35">
        <v>1275</v>
      </c>
      <c r="E569" s="35" t="s">
        <v>691</v>
      </c>
      <c r="F569" s="35"/>
      <c r="G569" s="35" t="s">
        <v>444</v>
      </c>
      <c r="H569" s="35" t="s">
        <v>262</v>
      </c>
      <c r="I569" s="36">
        <v>35</v>
      </c>
      <c r="J569" s="36">
        <v>105410</v>
      </c>
    </row>
    <row r="570" spans="2:10" x14ac:dyDescent="0.2">
      <c r="B570" s="35" t="s">
        <v>690</v>
      </c>
      <c r="C570" s="35" t="s">
        <v>258</v>
      </c>
      <c r="D570" s="35">
        <v>1273</v>
      </c>
      <c r="E570" s="35" t="s">
        <v>693</v>
      </c>
      <c r="F570" s="35"/>
      <c r="G570" s="35" t="s">
        <v>444</v>
      </c>
      <c r="H570" s="35" t="s">
        <v>262</v>
      </c>
      <c r="I570" s="36">
        <v>35</v>
      </c>
      <c r="J570" s="36">
        <v>105445</v>
      </c>
    </row>
    <row r="571" spans="2:10" x14ac:dyDescent="0.2">
      <c r="B571" s="35" t="s">
        <v>690</v>
      </c>
      <c r="C571" s="35" t="s">
        <v>258</v>
      </c>
      <c r="D571" s="35">
        <v>1274</v>
      </c>
      <c r="E571" s="35" t="s">
        <v>692</v>
      </c>
      <c r="F571" s="35"/>
      <c r="G571" s="35" t="s">
        <v>444</v>
      </c>
      <c r="H571" s="35" t="s">
        <v>262</v>
      </c>
      <c r="I571" s="36">
        <v>35</v>
      </c>
      <c r="J571" s="36">
        <v>105480</v>
      </c>
    </row>
    <row r="572" spans="2:10" x14ac:dyDescent="0.2">
      <c r="B572" s="35" t="s">
        <v>694</v>
      </c>
      <c r="C572" s="35" t="s">
        <v>258</v>
      </c>
      <c r="D572" s="35">
        <v>1277</v>
      </c>
      <c r="E572" s="35" t="s">
        <v>696</v>
      </c>
      <c r="F572" s="35"/>
      <c r="G572" s="35" t="s">
        <v>444</v>
      </c>
      <c r="H572" s="35" t="s">
        <v>262</v>
      </c>
      <c r="I572" s="36">
        <v>35</v>
      </c>
      <c r="J572" s="36">
        <v>105515</v>
      </c>
    </row>
    <row r="573" spans="2:10" x14ac:dyDescent="0.2">
      <c r="B573" s="35" t="s">
        <v>694</v>
      </c>
      <c r="C573" s="35" t="s">
        <v>258</v>
      </c>
      <c r="D573" s="35">
        <v>1278</v>
      </c>
      <c r="E573" s="35" t="s">
        <v>698</v>
      </c>
      <c r="F573" s="35"/>
      <c r="G573" s="35" t="s">
        <v>444</v>
      </c>
      <c r="H573" s="35" t="s">
        <v>262</v>
      </c>
      <c r="I573" s="36">
        <v>35</v>
      </c>
      <c r="J573" s="36">
        <v>105550</v>
      </c>
    </row>
    <row r="574" spans="2:10" x14ac:dyDescent="0.2">
      <c r="B574" s="35" t="s">
        <v>694</v>
      </c>
      <c r="C574" s="35" t="s">
        <v>258</v>
      </c>
      <c r="D574" s="35">
        <v>1276</v>
      </c>
      <c r="E574" s="35" t="s">
        <v>695</v>
      </c>
      <c r="F574" s="35"/>
      <c r="G574" s="35" t="s">
        <v>444</v>
      </c>
      <c r="H574" s="35" t="s">
        <v>262</v>
      </c>
      <c r="I574" s="36">
        <v>35</v>
      </c>
      <c r="J574" s="36">
        <v>105585</v>
      </c>
    </row>
    <row r="575" spans="2:10" x14ac:dyDescent="0.2">
      <c r="B575" s="35" t="s">
        <v>694</v>
      </c>
      <c r="C575" s="35" t="s">
        <v>258</v>
      </c>
      <c r="D575" s="35">
        <v>1279</v>
      </c>
      <c r="E575" s="35" t="s">
        <v>697</v>
      </c>
      <c r="F575" s="35"/>
      <c r="G575" s="35" t="s">
        <v>444</v>
      </c>
      <c r="H575" s="35" t="s">
        <v>262</v>
      </c>
      <c r="I575" s="36">
        <v>35</v>
      </c>
      <c r="J575" s="36">
        <v>105620</v>
      </c>
    </row>
    <row r="576" spans="2:10" x14ac:dyDescent="0.2">
      <c r="B576" s="35" t="s">
        <v>699</v>
      </c>
      <c r="C576" s="35" t="s">
        <v>258</v>
      </c>
      <c r="D576" s="35">
        <v>1283</v>
      </c>
      <c r="E576" s="35" t="s">
        <v>700</v>
      </c>
      <c r="F576" s="35"/>
      <c r="G576" s="35" t="s">
        <v>444</v>
      </c>
      <c r="H576" s="35" t="s">
        <v>262</v>
      </c>
      <c r="I576" s="36">
        <v>35</v>
      </c>
      <c r="J576" s="36">
        <v>105655</v>
      </c>
    </row>
    <row r="577" spans="2:10" x14ac:dyDescent="0.2">
      <c r="B577" s="35" t="s">
        <v>699</v>
      </c>
      <c r="C577" s="35" t="s">
        <v>258</v>
      </c>
      <c r="D577" s="35">
        <v>1284</v>
      </c>
      <c r="E577" s="35" t="s">
        <v>704</v>
      </c>
      <c r="F577" s="35"/>
      <c r="G577" s="35" t="s">
        <v>444</v>
      </c>
      <c r="H577" s="35" t="s">
        <v>262</v>
      </c>
      <c r="I577" s="36">
        <v>35</v>
      </c>
      <c r="J577" s="36">
        <v>105690</v>
      </c>
    </row>
    <row r="578" spans="2:10" x14ac:dyDescent="0.2">
      <c r="B578" s="35" t="s">
        <v>699</v>
      </c>
      <c r="C578" s="35" t="s">
        <v>258</v>
      </c>
      <c r="D578" s="35">
        <v>1280</v>
      </c>
      <c r="E578" s="35" t="s">
        <v>703</v>
      </c>
      <c r="F578" s="35"/>
      <c r="G578" s="35" t="s">
        <v>655</v>
      </c>
      <c r="H578" s="35" t="s">
        <v>262</v>
      </c>
      <c r="I578" s="36">
        <v>35</v>
      </c>
      <c r="J578" s="36">
        <v>105725</v>
      </c>
    </row>
    <row r="579" spans="2:10" x14ac:dyDescent="0.2">
      <c r="B579" s="35" t="s">
        <v>699</v>
      </c>
      <c r="C579" s="35" t="s">
        <v>258</v>
      </c>
      <c r="D579" s="35">
        <v>1281</v>
      </c>
      <c r="E579" s="35" t="s">
        <v>702</v>
      </c>
      <c r="F579" s="35"/>
      <c r="G579" s="35" t="s">
        <v>444</v>
      </c>
      <c r="H579" s="35" t="s">
        <v>262</v>
      </c>
      <c r="I579" s="36">
        <v>35</v>
      </c>
      <c r="J579" s="36">
        <v>105760</v>
      </c>
    </row>
    <row r="580" spans="2:10" x14ac:dyDescent="0.2">
      <c r="B580" s="35" t="s">
        <v>699</v>
      </c>
      <c r="C580" s="35" t="s">
        <v>258</v>
      </c>
      <c r="D580" s="35">
        <v>1282</v>
      </c>
      <c r="E580" s="35" t="s">
        <v>701</v>
      </c>
      <c r="F580" s="35"/>
      <c r="G580" s="35" t="s">
        <v>441</v>
      </c>
      <c r="H580" s="35" t="s">
        <v>262</v>
      </c>
      <c r="I580" s="36">
        <v>35</v>
      </c>
      <c r="J580" s="36">
        <v>105795</v>
      </c>
    </row>
    <row r="581" spans="2:10" x14ac:dyDescent="0.2">
      <c r="B581" s="35" t="s">
        <v>705</v>
      </c>
      <c r="C581" s="35" t="s">
        <v>258</v>
      </c>
      <c r="D581" s="35">
        <v>1285</v>
      </c>
      <c r="E581" s="35" t="s">
        <v>706</v>
      </c>
      <c r="F581" s="35"/>
      <c r="G581" s="35" t="s">
        <v>444</v>
      </c>
      <c r="H581" s="35" t="s">
        <v>262</v>
      </c>
      <c r="I581" s="36">
        <v>35</v>
      </c>
      <c r="J581" s="36">
        <v>105830</v>
      </c>
    </row>
    <row r="582" spans="2:10" x14ac:dyDescent="0.2">
      <c r="B582" s="35" t="s">
        <v>707</v>
      </c>
      <c r="C582" s="35" t="s">
        <v>258</v>
      </c>
      <c r="D582" s="35">
        <v>1286</v>
      </c>
      <c r="E582" s="35" t="s">
        <v>708</v>
      </c>
      <c r="F582" s="35"/>
      <c r="G582" s="35" t="s">
        <v>709</v>
      </c>
      <c r="H582" s="35" t="s">
        <v>262</v>
      </c>
      <c r="I582" s="36">
        <v>300</v>
      </c>
      <c r="J582" s="36">
        <v>106130</v>
      </c>
    </row>
    <row r="583" spans="2:10" x14ac:dyDescent="0.2">
      <c r="B583" s="35" t="s">
        <v>710</v>
      </c>
      <c r="C583" s="35" t="s">
        <v>258</v>
      </c>
      <c r="D583" s="35">
        <v>1287</v>
      </c>
      <c r="E583" s="35" t="s">
        <v>711</v>
      </c>
      <c r="F583" s="35"/>
      <c r="G583" s="35" t="s">
        <v>713</v>
      </c>
      <c r="H583" s="35" t="s">
        <v>262</v>
      </c>
      <c r="I583" s="36">
        <v>350</v>
      </c>
      <c r="J583" s="36">
        <v>106480</v>
      </c>
    </row>
    <row r="584" spans="2:10" x14ac:dyDescent="0.2">
      <c r="B584" s="35" t="s">
        <v>710</v>
      </c>
      <c r="C584" s="35" t="s">
        <v>258</v>
      </c>
      <c r="D584" s="35">
        <v>1287</v>
      </c>
      <c r="E584" s="35" t="s">
        <v>711</v>
      </c>
      <c r="F584" s="35"/>
      <c r="G584" s="35" t="s">
        <v>712</v>
      </c>
      <c r="H584" s="35" t="s">
        <v>262</v>
      </c>
      <c r="I584" s="36">
        <v>150</v>
      </c>
      <c r="J584" s="36">
        <v>106630</v>
      </c>
    </row>
    <row r="585" spans="2:10" x14ac:dyDescent="0.2">
      <c r="B585" s="35" t="s">
        <v>714</v>
      </c>
      <c r="C585" s="35" t="s">
        <v>258</v>
      </c>
      <c r="D585" s="35">
        <v>1288</v>
      </c>
      <c r="E585" s="35" t="s">
        <v>715</v>
      </c>
      <c r="F585" s="35"/>
      <c r="G585" s="35" t="s">
        <v>716</v>
      </c>
      <c r="H585" s="35" t="s">
        <v>262</v>
      </c>
      <c r="I585" s="36">
        <v>175</v>
      </c>
      <c r="J585" s="36">
        <v>106805</v>
      </c>
    </row>
    <row r="586" spans="2:10" x14ac:dyDescent="0.2">
      <c r="B586" s="35" t="s">
        <v>717</v>
      </c>
      <c r="C586" s="35" t="s">
        <v>258</v>
      </c>
      <c r="D586" s="35">
        <v>1289</v>
      </c>
      <c r="E586" s="35" t="s">
        <v>267</v>
      </c>
      <c r="F586" s="35"/>
      <c r="G586" s="35" t="s">
        <v>718</v>
      </c>
      <c r="H586" s="35" t="s">
        <v>262</v>
      </c>
      <c r="I586" s="36">
        <v>150</v>
      </c>
      <c r="J586" s="36">
        <v>106955</v>
      </c>
    </row>
    <row r="587" spans="2:10" x14ac:dyDescent="0.2">
      <c r="B587" s="35" t="s">
        <v>719</v>
      </c>
      <c r="C587" s="35" t="s">
        <v>258</v>
      </c>
      <c r="D587" s="35">
        <v>1290</v>
      </c>
      <c r="E587" s="35" t="s">
        <v>720</v>
      </c>
      <c r="F587" s="35"/>
      <c r="G587" s="35" t="s">
        <v>721</v>
      </c>
      <c r="H587" s="35" t="s">
        <v>262</v>
      </c>
      <c r="I587" s="36">
        <v>200</v>
      </c>
      <c r="J587" s="36">
        <v>107155</v>
      </c>
    </row>
    <row r="588" spans="2:10" x14ac:dyDescent="0.2">
      <c r="B588" s="35" t="s">
        <v>722</v>
      </c>
      <c r="C588" s="35" t="s">
        <v>258</v>
      </c>
      <c r="D588" s="35">
        <v>1295</v>
      </c>
      <c r="E588" s="35" t="s">
        <v>725</v>
      </c>
      <c r="F588" s="35"/>
      <c r="G588" s="35" t="s">
        <v>726</v>
      </c>
      <c r="H588" s="35" t="s">
        <v>262</v>
      </c>
      <c r="I588" s="36">
        <v>350</v>
      </c>
      <c r="J588" s="36">
        <v>107505</v>
      </c>
    </row>
    <row r="589" spans="2:10" x14ac:dyDescent="0.2">
      <c r="B589" s="35" t="s">
        <v>722</v>
      </c>
      <c r="C589" s="35" t="s">
        <v>258</v>
      </c>
      <c r="D589" s="35">
        <v>1296</v>
      </c>
      <c r="E589" s="35" t="s">
        <v>723</v>
      </c>
      <c r="F589" s="35"/>
      <c r="G589" s="35" t="s">
        <v>724</v>
      </c>
      <c r="H589" s="35" t="s">
        <v>262</v>
      </c>
      <c r="I589" s="36">
        <v>300</v>
      </c>
      <c r="J589" s="36">
        <v>107805</v>
      </c>
    </row>
    <row r="590" spans="2:10" x14ac:dyDescent="0.2">
      <c r="B590" s="35" t="s">
        <v>727</v>
      </c>
      <c r="C590" s="35" t="s">
        <v>258</v>
      </c>
      <c r="D590" s="35">
        <v>1300</v>
      </c>
      <c r="E590" s="35" t="s">
        <v>728</v>
      </c>
      <c r="F590" s="35"/>
      <c r="G590" s="35" t="s">
        <v>716</v>
      </c>
      <c r="H590" s="35" t="s">
        <v>262</v>
      </c>
      <c r="I590" s="36">
        <v>175</v>
      </c>
      <c r="J590" s="36">
        <v>107980</v>
      </c>
    </row>
    <row r="591" spans="2:10" x14ac:dyDescent="0.2">
      <c r="B591" s="35" t="s">
        <v>727</v>
      </c>
      <c r="C591" s="35" t="s">
        <v>266</v>
      </c>
      <c r="D591" s="35">
        <v>1301</v>
      </c>
      <c r="E591" s="35" t="s">
        <v>728</v>
      </c>
      <c r="F591" s="35"/>
      <c r="G591" s="35" t="s">
        <v>716</v>
      </c>
      <c r="H591" s="35" t="s">
        <v>262</v>
      </c>
      <c r="I591" s="36">
        <v>-175</v>
      </c>
      <c r="J591" s="36">
        <v>107805</v>
      </c>
    </row>
    <row r="592" spans="2:10" x14ac:dyDescent="0.2">
      <c r="B592" s="35" t="s">
        <v>729</v>
      </c>
      <c r="C592" s="35" t="s">
        <v>266</v>
      </c>
      <c r="D592" s="35">
        <v>1302</v>
      </c>
      <c r="E592" s="35" t="s">
        <v>267</v>
      </c>
      <c r="F592" s="35"/>
      <c r="G592" s="35" t="s">
        <v>718</v>
      </c>
      <c r="H592" s="35" t="s">
        <v>262</v>
      </c>
      <c r="I592" s="36">
        <v>-150</v>
      </c>
      <c r="J592" s="36">
        <v>107655</v>
      </c>
    </row>
    <row r="593" spans="2:10" x14ac:dyDescent="0.2">
      <c r="B593" s="35" t="s">
        <v>730</v>
      </c>
      <c r="C593" s="35" t="s">
        <v>258</v>
      </c>
      <c r="D593" s="35">
        <v>1303</v>
      </c>
      <c r="E593" s="35" t="s">
        <v>731</v>
      </c>
      <c r="F593" s="35"/>
      <c r="G593" s="35" t="s">
        <v>724</v>
      </c>
      <c r="H593" s="35" t="s">
        <v>262</v>
      </c>
      <c r="I593" s="36">
        <v>300</v>
      </c>
      <c r="J593" s="36">
        <v>107955</v>
      </c>
    </row>
    <row r="594" spans="2:10" x14ac:dyDescent="0.2">
      <c r="B594" s="35" t="s">
        <v>732</v>
      </c>
      <c r="C594" s="35" t="s">
        <v>258</v>
      </c>
      <c r="D594" s="35">
        <v>1304</v>
      </c>
      <c r="E594" s="35" t="s">
        <v>733</v>
      </c>
      <c r="F594" s="35"/>
      <c r="G594" s="35" t="s">
        <v>734</v>
      </c>
      <c r="H594" s="35" t="s">
        <v>262</v>
      </c>
      <c r="I594" s="36">
        <v>125</v>
      </c>
      <c r="J594" s="36">
        <v>108080</v>
      </c>
    </row>
    <row r="595" spans="2:10" x14ac:dyDescent="0.2">
      <c r="B595" s="35" t="s">
        <v>735</v>
      </c>
      <c r="C595" s="35" t="s">
        <v>258</v>
      </c>
      <c r="D595" s="35">
        <v>1305</v>
      </c>
      <c r="E595" s="35" t="s">
        <v>736</v>
      </c>
      <c r="F595" s="35"/>
      <c r="G595" s="35" t="s">
        <v>724</v>
      </c>
      <c r="H595" s="35" t="s">
        <v>262</v>
      </c>
      <c r="I595" s="36">
        <v>300</v>
      </c>
      <c r="J595" s="36">
        <v>108380</v>
      </c>
    </row>
    <row r="596" spans="2:10" x14ac:dyDescent="0.2">
      <c r="B596" s="35" t="s">
        <v>737</v>
      </c>
      <c r="C596" s="35" t="s">
        <v>258</v>
      </c>
      <c r="D596" s="35">
        <v>1306</v>
      </c>
      <c r="E596" s="35" t="s">
        <v>736</v>
      </c>
      <c r="F596" s="35"/>
      <c r="G596" s="35" t="s">
        <v>712</v>
      </c>
      <c r="H596" s="35" t="s">
        <v>262</v>
      </c>
      <c r="I596" s="36">
        <v>150</v>
      </c>
      <c r="J596" s="36">
        <v>108530</v>
      </c>
    </row>
    <row r="597" spans="2:10" x14ac:dyDescent="0.2">
      <c r="B597" s="35" t="s">
        <v>738</v>
      </c>
      <c r="C597" s="35" t="s">
        <v>258</v>
      </c>
      <c r="D597" s="35">
        <v>1307</v>
      </c>
      <c r="E597" s="35" t="s">
        <v>739</v>
      </c>
      <c r="F597" s="35"/>
      <c r="G597" s="35" t="s">
        <v>716</v>
      </c>
      <c r="H597" s="35" t="s">
        <v>262</v>
      </c>
      <c r="I597" s="36">
        <v>175</v>
      </c>
      <c r="J597" s="36">
        <v>108705</v>
      </c>
    </row>
    <row r="598" spans="2:10" x14ac:dyDescent="0.2">
      <c r="B598" s="35" t="s">
        <v>740</v>
      </c>
      <c r="C598" s="35" t="s">
        <v>258</v>
      </c>
      <c r="D598" s="35">
        <v>1308</v>
      </c>
      <c r="E598" s="35" t="s">
        <v>741</v>
      </c>
      <c r="F598" s="35"/>
      <c r="G598" s="35" t="s">
        <v>724</v>
      </c>
      <c r="H598" s="35" t="s">
        <v>262</v>
      </c>
      <c r="I598" s="36">
        <v>300</v>
      </c>
      <c r="J598" s="36">
        <v>109005</v>
      </c>
    </row>
    <row r="599" spans="2:10" x14ac:dyDescent="0.2">
      <c r="B599" s="35" t="s">
        <v>742</v>
      </c>
      <c r="C599" s="35" t="s">
        <v>258</v>
      </c>
      <c r="D599" s="35">
        <v>1309</v>
      </c>
      <c r="E599" s="35" t="s">
        <v>743</v>
      </c>
      <c r="F599" s="35"/>
      <c r="G599" s="35" t="s">
        <v>446</v>
      </c>
      <c r="H599" s="35" t="s">
        <v>262</v>
      </c>
      <c r="I599" s="36">
        <v>275</v>
      </c>
      <c r="J599" s="36">
        <v>109280</v>
      </c>
    </row>
    <row r="600" spans="2:10" x14ac:dyDescent="0.2">
      <c r="B600" s="35" t="s">
        <v>744</v>
      </c>
      <c r="C600" s="35" t="s">
        <v>258</v>
      </c>
      <c r="D600" s="35">
        <v>1311</v>
      </c>
      <c r="E600" s="35" t="s">
        <v>747</v>
      </c>
      <c r="F600" s="35"/>
      <c r="G600" s="35" t="s">
        <v>748</v>
      </c>
      <c r="H600" s="35" t="s">
        <v>262</v>
      </c>
      <c r="I600" s="36">
        <v>2500</v>
      </c>
      <c r="J600" s="36">
        <v>111780</v>
      </c>
    </row>
    <row r="601" spans="2:10" x14ac:dyDescent="0.2">
      <c r="B601" s="35" t="s">
        <v>744</v>
      </c>
      <c r="C601" s="35" t="s">
        <v>258</v>
      </c>
      <c r="D601" s="35">
        <v>1310</v>
      </c>
      <c r="E601" s="35" t="s">
        <v>745</v>
      </c>
      <c r="F601" s="35"/>
      <c r="G601" s="35" t="s">
        <v>746</v>
      </c>
      <c r="H601" s="35" t="s">
        <v>262</v>
      </c>
      <c r="I601" s="36">
        <v>1000</v>
      </c>
      <c r="J601" s="36">
        <v>112780</v>
      </c>
    </row>
    <row r="602" spans="2:10" x14ac:dyDescent="0.2">
      <c r="B602" s="35" t="s">
        <v>749</v>
      </c>
      <c r="C602" s="35" t="s">
        <v>258</v>
      </c>
      <c r="D602" s="35">
        <v>1312</v>
      </c>
      <c r="E602" s="35" t="s">
        <v>750</v>
      </c>
      <c r="F602" s="35"/>
      <c r="G602" s="35" t="s">
        <v>724</v>
      </c>
      <c r="H602" s="35" t="s">
        <v>262</v>
      </c>
      <c r="I602" s="36">
        <v>300</v>
      </c>
      <c r="J602" s="36">
        <v>113080</v>
      </c>
    </row>
    <row r="603" spans="2:10" x14ac:dyDescent="0.2">
      <c r="B603" s="35" t="s">
        <v>751</v>
      </c>
      <c r="C603" s="35" t="s">
        <v>258</v>
      </c>
      <c r="D603" s="35">
        <v>1314</v>
      </c>
      <c r="E603" s="35" t="s">
        <v>754</v>
      </c>
      <c r="F603" s="35"/>
      <c r="G603" s="35" t="s">
        <v>724</v>
      </c>
      <c r="H603" s="35" t="s">
        <v>262</v>
      </c>
      <c r="I603" s="36">
        <v>300</v>
      </c>
      <c r="J603" s="36">
        <v>113380</v>
      </c>
    </row>
    <row r="604" spans="2:10" x14ac:dyDescent="0.2">
      <c r="B604" s="35" t="s">
        <v>751</v>
      </c>
      <c r="C604" s="35" t="s">
        <v>258</v>
      </c>
      <c r="D604" s="35">
        <v>1313</v>
      </c>
      <c r="E604" s="35" t="s">
        <v>752</v>
      </c>
      <c r="F604" s="35"/>
      <c r="G604" s="35" t="s">
        <v>753</v>
      </c>
      <c r="H604" s="35" t="s">
        <v>262</v>
      </c>
      <c r="I604" s="36">
        <v>250</v>
      </c>
      <c r="J604" s="36">
        <v>113630</v>
      </c>
    </row>
    <row r="605" spans="2:10" x14ac:dyDescent="0.2">
      <c r="B605" s="35" t="s">
        <v>755</v>
      </c>
      <c r="C605" s="35" t="s">
        <v>258</v>
      </c>
      <c r="D605" s="35">
        <v>1316</v>
      </c>
      <c r="E605" s="35" t="s">
        <v>757</v>
      </c>
      <c r="F605" s="35"/>
      <c r="G605" s="35" t="s">
        <v>753</v>
      </c>
      <c r="H605" s="35" t="s">
        <v>262</v>
      </c>
      <c r="I605" s="36">
        <v>250</v>
      </c>
      <c r="J605" s="36">
        <v>113880</v>
      </c>
    </row>
    <row r="606" spans="2:10" x14ac:dyDescent="0.2">
      <c r="B606" s="35" t="s">
        <v>755</v>
      </c>
      <c r="C606" s="35" t="s">
        <v>258</v>
      </c>
      <c r="D606" s="35">
        <v>1315</v>
      </c>
      <c r="E606" s="35" t="s">
        <v>756</v>
      </c>
      <c r="F606" s="35"/>
      <c r="G606" s="35" t="s">
        <v>716</v>
      </c>
      <c r="H606" s="35" t="s">
        <v>262</v>
      </c>
      <c r="I606" s="36">
        <v>175</v>
      </c>
      <c r="J606" s="36">
        <v>114055</v>
      </c>
    </row>
    <row r="607" spans="2:10" x14ac:dyDescent="0.2">
      <c r="B607" s="35" t="s">
        <v>758</v>
      </c>
      <c r="C607" s="35" t="s">
        <v>258</v>
      </c>
      <c r="D607" s="35">
        <v>1318</v>
      </c>
      <c r="E607" s="35" t="s">
        <v>760</v>
      </c>
      <c r="F607" s="35"/>
      <c r="G607" s="35" t="s">
        <v>761</v>
      </c>
      <c r="H607" s="35" t="s">
        <v>262</v>
      </c>
      <c r="I607" s="36">
        <v>1000</v>
      </c>
      <c r="J607" s="36">
        <v>115055</v>
      </c>
    </row>
    <row r="608" spans="2:10" x14ac:dyDescent="0.2">
      <c r="B608" s="35" t="s">
        <v>758</v>
      </c>
      <c r="C608" s="35" t="s">
        <v>258</v>
      </c>
      <c r="D608" s="35">
        <v>1317</v>
      </c>
      <c r="E608" s="35" t="s">
        <v>759</v>
      </c>
      <c r="F608" s="35"/>
      <c r="G608" s="35" t="s">
        <v>716</v>
      </c>
      <c r="H608" s="35" t="s">
        <v>262</v>
      </c>
      <c r="I608" s="36">
        <v>175</v>
      </c>
      <c r="J608" s="36">
        <v>115230</v>
      </c>
    </row>
    <row r="609" spans="2:10" x14ac:dyDescent="0.2">
      <c r="B609" s="35" t="s">
        <v>762</v>
      </c>
      <c r="C609" s="35" t="s">
        <v>258</v>
      </c>
      <c r="D609" s="35">
        <v>1319</v>
      </c>
      <c r="E609" s="35" t="s">
        <v>763</v>
      </c>
      <c r="F609" s="35"/>
      <c r="G609" s="35" t="s">
        <v>721</v>
      </c>
      <c r="H609" s="35" t="s">
        <v>262</v>
      </c>
      <c r="I609" s="36">
        <v>200</v>
      </c>
      <c r="J609" s="36">
        <v>115430</v>
      </c>
    </row>
    <row r="610" spans="2:10" x14ac:dyDescent="0.2">
      <c r="B610" s="35" t="s">
        <v>764</v>
      </c>
      <c r="C610" s="35" t="s">
        <v>258</v>
      </c>
      <c r="D610" s="35">
        <v>1320</v>
      </c>
      <c r="E610" s="35" t="s">
        <v>765</v>
      </c>
      <c r="F610" s="35"/>
      <c r="G610" s="35" t="s">
        <v>766</v>
      </c>
      <c r="H610" s="35" t="s">
        <v>262</v>
      </c>
      <c r="I610" s="36">
        <v>125</v>
      </c>
      <c r="J610" s="36">
        <v>115555</v>
      </c>
    </row>
    <row r="611" spans="2:10" x14ac:dyDescent="0.2">
      <c r="B611" s="35" t="s">
        <v>767</v>
      </c>
      <c r="C611" s="35" t="s">
        <v>266</v>
      </c>
      <c r="D611" s="35">
        <v>1325</v>
      </c>
      <c r="E611" s="35" t="s">
        <v>720</v>
      </c>
      <c r="F611" s="35"/>
      <c r="G611" s="35" t="s">
        <v>721</v>
      </c>
      <c r="H611" s="35" t="s">
        <v>262</v>
      </c>
      <c r="I611" s="36">
        <v>-200</v>
      </c>
      <c r="J611" s="36">
        <v>115355</v>
      </c>
    </row>
    <row r="612" spans="2:10" x14ac:dyDescent="0.2">
      <c r="B612" s="35" t="s">
        <v>768</v>
      </c>
      <c r="C612" s="35" t="s">
        <v>258</v>
      </c>
      <c r="D612" s="35">
        <v>1326</v>
      </c>
      <c r="E612" s="35" t="s">
        <v>711</v>
      </c>
      <c r="F612" s="35"/>
      <c r="G612" s="35" t="s">
        <v>769</v>
      </c>
      <c r="H612" s="35" t="s">
        <v>262</v>
      </c>
      <c r="I612" s="36">
        <v>125</v>
      </c>
      <c r="J612" s="36">
        <v>115480</v>
      </c>
    </row>
    <row r="613" spans="2:10" x14ac:dyDescent="0.2">
      <c r="B613" s="35" t="s">
        <v>770</v>
      </c>
      <c r="C613" s="35" t="s">
        <v>266</v>
      </c>
      <c r="D613" s="35">
        <v>1327</v>
      </c>
      <c r="E613" s="35" t="s">
        <v>763</v>
      </c>
      <c r="F613" s="35"/>
      <c r="G613" s="35" t="s">
        <v>721</v>
      </c>
      <c r="H613" s="35" t="s">
        <v>262</v>
      </c>
      <c r="I613" s="36">
        <v>-200</v>
      </c>
      <c r="J613" s="36">
        <v>115280</v>
      </c>
    </row>
    <row r="614" spans="2:10" x14ac:dyDescent="0.2">
      <c r="B614" s="35" t="s">
        <v>771</v>
      </c>
      <c r="C614" s="35" t="s">
        <v>258</v>
      </c>
      <c r="D614" s="35">
        <v>1328</v>
      </c>
      <c r="E614" s="35" t="s">
        <v>772</v>
      </c>
      <c r="F614" s="35"/>
      <c r="G614" s="35" t="s">
        <v>769</v>
      </c>
      <c r="H614" s="35" t="s">
        <v>262</v>
      </c>
      <c r="I614" s="36">
        <v>250</v>
      </c>
      <c r="J614" s="36">
        <v>115530</v>
      </c>
    </row>
    <row r="615" spans="2:10" x14ac:dyDescent="0.2">
      <c r="B615" s="35" t="s">
        <v>773</v>
      </c>
      <c r="C615" s="35" t="s">
        <v>258</v>
      </c>
      <c r="D615" s="35">
        <v>1329</v>
      </c>
      <c r="E615" s="35" t="s">
        <v>774</v>
      </c>
      <c r="F615" s="35"/>
      <c r="G615" s="35" t="s">
        <v>775</v>
      </c>
      <c r="H615" s="35" t="s">
        <v>262</v>
      </c>
      <c r="I615" s="36">
        <v>125</v>
      </c>
      <c r="J615" s="36">
        <v>115655</v>
      </c>
    </row>
    <row r="616" spans="2:10" x14ac:dyDescent="0.2">
      <c r="B616" s="35" t="s">
        <v>776</v>
      </c>
      <c r="C616" s="35" t="s">
        <v>258</v>
      </c>
      <c r="D616" s="35">
        <v>1337</v>
      </c>
      <c r="E616" s="35" t="s">
        <v>267</v>
      </c>
      <c r="F616" s="35"/>
      <c r="G616" s="35" t="s">
        <v>778</v>
      </c>
      <c r="H616" s="35" t="s">
        <v>262</v>
      </c>
      <c r="I616" s="36">
        <v>175</v>
      </c>
      <c r="J616" s="36">
        <v>115830</v>
      </c>
    </row>
    <row r="617" spans="2:10" x14ac:dyDescent="0.2">
      <c r="B617" s="35" t="s">
        <v>776</v>
      </c>
      <c r="C617" s="35" t="s">
        <v>258</v>
      </c>
      <c r="D617" s="35">
        <v>1337</v>
      </c>
      <c r="E617" s="35" t="s">
        <v>267</v>
      </c>
      <c r="F617" s="35"/>
      <c r="G617" s="35" t="s">
        <v>777</v>
      </c>
      <c r="H617" s="35" t="s">
        <v>262</v>
      </c>
      <c r="I617" s="36">
        <v>-173.25</v>
      </c>
      <c r="J617" s="36">
        <v>115656.75</v>
      </c>
    </row>
    <row r="618" spans="2:10" x14ac:dyDescent="0.2">
      <c r="B618" s="35" t="s">
        <v>779</v>
      </c>
      <c r="C618" s="35" t="s">
        <v>258</v>
      </c>
      <c r="D618" s="35">
        <v>1336</v>
      </c>
      <c r="E618" s="35" t="s">
        <v>780</v>
      </c>
      <c r="F618" s="35"/>
      <c r="G618" s="35" t="s">
        <v>781</v>
      </c>
      <c r="H618" s="35" t="s">
        <v>262</v>
      </c>
      <c r="I618" s="36">
        <v>650</v>
      </c>
      <c r="J618" s="36">
        <v>116306.75</v>
      </c>
    </row>
    <row r="619" spans="2:10" x14ac:dyDescent="0.2">
      <c r="B619" s="35" t="s">
        <v>782</v>
      </c>
      <c r="C619" s="35" t="s">
        <v>258</v>
      </c>
      <c r="D619" s="35">
        <v>1335</v>
      </c>
      <c r="E619" s="35" t="s">
        <v>783</v>
      </c>
      <c r="F619" s="35"/>
      <c r="G619" s="35" t="s">
        <v>784</v>
      </c>
      <c r="H619" s="35" t="s">
        <v>262</v>
      </c>
      <c r="I619" s="36">
        <v>575</v>
      </c>
      <c r="J619" s="36">
        <v>116881.75</v>
      </c>
    </row>
    <row r="620" spans="2:10" x14ac:dyDescent="0.2">
      <c r="B620" s="35" t="s">
        <v>782</v>
      </c>
      <c r="C620" s="35" t="s">
        <v>258</v>
      </c>
      <c r="D620" s="35">
        <v>1335</v>
      </c>
      <c r="E620" s="35" t="s">
        <v>783</v>
      </c>
      <c r="F620" s="35"/>
      <c r="G620" s="35" t="s">
        <v>778</v>
      </c>
      <c r="H620" s="35" t="s">
        <v>262</v>
      </c>
      <c r="I620" s="36">
        <v>175</v>
      </c>
      <c r="J620" s="36">
        <v>117056.75</v>
      </c>
    </row>
    <row r="621" spans="2:10" x14ac:dyDescent="0.2">
      <c r="B621" s="35" t="s">
        <v>785</v>
      </c>
      <c r="C621" s="35" t="s">
        <v>258</v>
      </c>
      <c r="D621" s="35">
        <v>1333</v>
      </c>
      <c r="E621" s="35" t="s">
        <v>786</v>
      </c>
      <c r="F621" s="35"/>
      <c r="G621" s="35" t="s">
        <v>444</v>
      </c>
      <c r="H621" s="35" t="s">
        <v>262</v>
      </c>
      <c r="I621" s="36">
        <v>35</v>
      </c>
      <c r="J621" s="36">
        <v>117091.75</v>
      </c>
    </row>
    <row r="622" spans="2:10" x14ac:dyDescent="0.2">
      <c r="B622" s="35" t="s">
        <v>787</v>
      </c>
      <c r="C622" s="35" t="s">
        <v>258</v>
      </c>
      <c r="D622" s="35">
        <v>1334</v>
      </c>
      <c r="E622" s="35" t="s">
        <v>790</v>
      </c>
      <c r="F622" s="35"/>
      <c r="G622" s="35" t="s">
        <v>444</v>
      </c>
      <c r="H622" s="35" t="s">
        <v>262</v>
      </c>
      <c r="I622" s="36">
        <v>35</v>
      </c>
      <c r="J622" s="36">
        <v>117126.75</v>
      </c>
    </row>
    <row r="623" spans="2:10" x14ac:dyDescent="0.2">
      <c r="B623" s="35" t="s">
        <v>787</v>
      </c>
      <c r="C623" s="35" t="s">
        <v>258</v>
      </c>
      <c r="D623" s="35">
        <v>1340</v>
      </c>
      <c r="E623" s="35" t="s">
        <v>789</v>
      </c>
      <c r="F623" s="35"/>
      <c r="G623" s="35" t="s">
        <v>444</v>
      </c>
      <c r="H623" s="35" t="s">
        <v>262</v>
      </c>
      <c r="I623" s="36">
        <v>35</v>
      </c>
      <c r="J623" s="36">
        <v>117161.75</v>
      </c>
    </row>
    <row r="624" spans="2:10" x14ac:dyDescent="0.2">
      <c r="B624" s="35" t="s">
        <v>787</v>
      </c>
      <c r="C624" s="35" t="s">
        <v>258</v>
      </c>
      <c r="D624" s="35">
        <v>1339</v>
      </c>
      <c r="E624" s="35" t="s">
        <v>788</v>
      </c>
      <c r="F624" s="35"/>
      <c r="G624" s="35" t="s">
        <v>444</v>
      </c>
      <c r="H624" s="35" t="s">
        <v>262</v>
      </c>
      <c r="I624" s="36">
        <v>35</v>
      </c>
      <c r="J624" s="36">
        <v>117196.75</v>
      </c>
    </row>
    <row r="625" spans="2:10" x14ac:dyDescent="0.2">
      <c r="B625" s="35" t="s">
        <v>791</v>
      </c>
      <c r="C625" s="35" t="s">
        <v>258</v>
      </c>
      <c r="D625" s="35">
        <v>1344</v>
      </c>
      <c r="E625" s="35" t="s">
        <v>792</v>
      </c>
      <c r="F625" s="35"/>
      <c r="G625" s="35" t="s">
        <v>444</v>
      </c>
      <c r="H625" s="35" t="s">
        <v>262</v>
      </c>
      <c r="I625" s="36">
        <v>35</v>
      </c>
      <c r="J625" s="36">
        <v>117231.75</v>
      </c>
    </row>
    <row r="626" spans="2:10" x14ac:dyDescent="0.2">
      <c r="B626" s="35" t="s">
        <v>791</v>
      </c>
      <c r="C626" s="35" t="s">
        <v>258</v>
      </c>
      <c r="D626" s="35">
        <v>1343</v>
      </c>
      <c r="E626" s="35" t="s">
        <v>794</v>
      </c>
      <c r="F626" s="35"/>
      <c r="G626" s="35" t="s">
        <v>444</v>
      </c>
      <c r="H626" s="35" t="s">
        <v>262</v>
      </c>
      <c r="I626" s="36">
        <v>35</v>
      </c>
      <c r="J626" s="36">
        <v>117266.75</v>
      </c>
    </row>
    <row r="627" spans="2:10" x14ac:dyDescent="0.2">
      <c r="B627" s="35" t="s">
        <v>791</v>
      </c>
      <c r="C627" s="35" t="s">
        <v>258</v>
      </c>
      <c r="D627" s="35">
        <v>1342</v>
      </c>
      <c r="E627" s="35" t="s">
        <v>793</v>
      </c>
      <c r="F627" s="35"/>
      <c r="G627" s="35" t="s">
        <v>444</v>
      </c>
      <c r="H627" s="35" t="s">
        <v>262</v>
      </c>
      <c r="I627" s="36">
        <v>35</v>
      </c>
      <c r="J627" s="36">
        <v>117301.75</v>
      </c>
    </row>
    <row r="628" spans="2:10" x14ac:dyDescent="0.2">
      <c r="B628" s="35" t="s">
        <v>791</v>
      </c>
      <c r="C628" s="35" t="s">
        <v>258</v>
      </c>
      <c r="D628" s="35">
        <v>1345</v>
      </c>
      <c r="E628" s="35" t="s">
        <v>795</v>
      </c>
      <c r="F628" s="35"/>
      <c r="G628" s="35" t="s">
        <v>444</v>
      </c>
      <c r="H628" s="35" t="s">
        <v>262</v>
      </c>
      <c r="I628" s="36">
        <v>35</v>
      </c>
      <c r="J628" s="36">
        <v>117336.75</v>
      </c>
    </row>
    <row r="629" spans="2:10" x14ac:dyDescent="0.2">
      <c r="B629" s="35" t="s">
        <v>796</v>
      </c>
      <c r="C629" s="35" t="s">
        <v>258</v>
      </c>
      <c r="D629" s="35">
        <v>1347</v>
      </c>
      <c r="E629" s="35" t="s">
        <v>798</v>
      </c>
      <c r="F629" s="35"/>
      <c r="G629" s="35" t="s">
        <v>444</v>
      </c>
      <c r="H629" s="35" t="s">
        <v>262</v>
      </c>
      <c r="I629" s="36">
        <v>35</v>
      </c>
      <c r="J629" s="36">
        <v>117371.75</v>
      </c>
    </row>
    <row r="630" spans="2:10" x14ac:dyDescent="0.2">
      <c r="B630" s="35" t="s">
        <v>796</v>
      </c>
      <c r="C630" s="35" t="s">
        <v>258</v>
      </c>
      <c r="D630" s="35">
        <v>1346</v>
      </c>
      <c r="E630" s="35" t="s">
        <v>799</v>
      </c>
      <c r="F630" s="35"/>
      <c r="G630" s="35" t="s">
        <v>444</v>
      </c>
      <c r="H630" s="35" t="s">
        <v>262</v>
      </c>
      <c r="I630" s="36">
        <v>35</v>
      </c>
      <c r="J630" s="36">
        <v>117406.75</v>
      </c>
    </row>
    <row r="631" spans="2:10" x14ac:dyDescent="0.2">
      <c r="B631" s="35" t="s">
        <v>796</v>
      </c>
      <c r="C631" s="35" t="s">
        <v>258</v>
      </c>
      <c r="D631" s="35">
        <v>1348</v>
      </c>
      <c r="E631" s="35" t="s">
        <v>797</v>
      </c>
      <c r="F631" s="35"/>
      <c r="G631" s="35" t="s">
        <v>444</v>
      </c>
      <c r="H631" s="35" t="s">
        <v>262</v>
      </c>
      <c r="I631" s="36">
        <v>35</v>
      </c>
      <c r="J631" s="36">
        <v>117441.75</v>
      </c>
    </row>
    <row r="632" spans="2:10" x14ac:dyDescent="0.2">
      <c r="B632" s="35" t="s">
        <v>800</v>
      </c>
      <c r="C632" s="35" t="s">
        <v>258</v>
      </c>
      <c r="D632" s="35">
        <v>1354</v>
      </c>
      <c r="E632" s="35" t="s">
        <v>802</v>
      </c>
      <c r="F632" s="35"/>
      <c r="G632" s="35" t="s">
        <v>444</v>
      </c>
      <c r="H632" s="35" t="s">
        <v>262</v>
      </c>
      <c r="I632" s="36">
        <v>35</v>
      </c>
      <c r="J632" s="36">
        <v>117476.75</v>
      </c>
    </row>
    <row r="633" spans="2:10" x14ac:dyDescent="0.2">
      <c r="B633" s="35" t="s">
        <v>800</v>
      </c>
      <c r="C633" s="35" t="s">
        <v>258</v>
      </c>
      <c r="D633" s="35">
        <v>1349</v>
      </c>
      <c r="E633" s="35" t="s">
        <v>805</v>
      </c>
      <c r="F633" s="35"/>
      <c r="G633" s="35" t="s">
        <v>444</v>
      </c>
      <c r="H633" s="35" t="s">
        <v>262</v>
      </c>
      <c r="I633" s="36">
        <v>35</v>
      </c>
      <c r="J633" s="36">
        <v>117511.75</v>
      </c>
    </row>
    <row r="634" spans="2:10" x14ac:dyDescent="0.2">
      <c r="B634" s="35" t="s">
        <v>800</v>
      </c>
      <c r="C634" s="35" t="s">
        <v>258</v>
      </c>
      <c r="D634" s="35">
        <v>1355</v>
      </c>
      <c r="E634" s="35" t="s">
        <v>806</v>
      </c>
      <c r="F634" s="35"/>
      <c r="G634" s="35" t="s">
        <v>444</v>
      </c>
      <c r="H634" s="35" t="s">
        <v>262</v>
      </c>
      <c r="I634" s="36">
        <v>35</v>
      </c>
      <c r="J634" s="36">
        <v>117546.75</v>
      </c>
    </row>
    <row r="635" spans="2:10" x14ac:dyDescent="0.2">
      <c r="B635" s="35" t="s">
        <v>800</v>
      </c>
      <c r="C635" s="35" t="s">
        <v>258</v>
      </c>
      <c r="D635" s="35">
        <v>1351</v>
      </c>
      <c r="E635" s="35" t="s">
        <v>807</v>
      </c>
      <c r="F635" s="35"/>
      <c r="G635" s="35" t="s">
        <v>441</v>
      </c>
      <c r="H635" s="35" t="s">
        <v>262</v>
      </c>
      <c r="I635" s="36">
        <v>35</v>
      </c>
      <c r="J635" s="36">
        <v>117581.75</v>
      </c>
    </row>
    <row r="636" spans="2:10" x14ac:dyDescent="0.2">
      <c r="B636" s="35" t="s">
        <v>800</v>
      </c>
      <c r="C636" s="35" t="s">
        <v>258</v>
      </c>
      <c r="D636" s="35">
        <v>1350</v>
      </c>
      <c r="E636" s="35" t="s">
        <v>804</v>
      </c>
      <c r="F636" s="35"/>
      <c r="G636" s="35" t="s">
        <v>444</v>
      </c>
      <c r="H636" s="35" t="s">
        <v>262</v>
      </c>
      <c r="I636" s="36">
        <v>35</v>
      </c>
      <c r="J636" s="36">
        <v>117616.75</v>
      </c>
    </row>
    <row r="637" spans="2:10" x14ac:dyDescent="0.2">
      <c r="B637" s="35" t="s">
        <v>800</v>
      </c>
      <c r="C637" s="35" t="s">
        <v>258</v>
      </c>
      <c r="D637" s="35">
        <v>1352</v>
      </c>
      <c r="E637" s="35" t="s">
        <v>801</v>
      </c>
      <c r="F637" s="35"/>
      <c r="G637" s="35" t="s">
        <v>444</v>
      </c>
      <c r="H637" s="35" t="s">
        <v>262</v>
      </c>
      <c r="I637" s="36">
        <v>35</v>
      </c>
      <c r="J637" s="36">
        <v>117651.75</v>
      </c>
    </row>
    <row r="638" spans="2:10" x14ac:dyDescent="0.2">
      <c r="B638" s="35" t="s">
        <v>800</v>
      </c>
      <c r="C638" s="35" t="s">
        <v>258</v>
      </c>
      <c r="D638" s="35">
        <v>1353</v>
      </c>
      <c r="E638" s="35" t="s">
        <v>803</v>
      </c>
      <c r="F638" s="35"/>
      <c r="G638" s="35" t="s">
        <v>444</v>
      </c>
      <c r="H638" s="35" t="s">
        <v>262</v>
      </c>
      <c r="I638" s="36">
        <v>35</v>
      </c>
      <c r="J638" s="36">
        <v>117686.75</v>
      </c>
    </row>
    <row r="639" spans="2:10" x14ac:dyDescent="0.2">
      <c r="B639" s="35" t="s">
        <v>808</v>
      </c>
      <c r="C639" s="35" t="s">
        <v>258</v>
      </c>
      <c r="D639" s="35">
        <v>1361</v>
      </c>
      <c r="E639" s="35" t="s">
        <v>814</v>
      </c>
      <c r="F639" s="35"/>
      <c r="G639" s="35" t="s">
        <v>444</v>
      </c>
      <c r="H639" s="35" t="s">
        <v>262</v>
      </c>
      <c r="I639" s="36">
        <v>35</v>
      </c>
      <c r="J639" s="36">
        <v>117721.75</v>
      </c>
    </row>
    <row r="640" spans="2:10" x14ac:dyDescent="0.2">
      <c r="B640" s="35" t="s">
        <v>808</v>
      </c>
      <c r="C640" s="35" t="s">
        <v>258</v>
      </c>
      <c r="D640" s="35">
        <v>1358</v>
      </c>
      <c r="E640" s="35" t="s">
        <v>810</v>
      </c>
      <c r="F640" s="35"/>
      <c r="G640" s="35" t="s">
        <v>444</v>
      </c>
      <c r="H640" s="35" t="s">
        <v>262</v>
      </c>
      <c r="I640" s="36">
        <v>35</v>
      </c>
      <c r="J640" s="36">
        <v>117756.75</v>
      </c>
    </row>
    <row r="641" spans="2:10" x14ac:dyDescent="0.2">
      <c r="B641" s="35" t="s">
        <v>808</v>
      </c>
      <c r="C641" s="35" t="s">
        <v>258</v>
      </c>
      <c r="D641" s="35">
        <v>1362</v>
      </c>
      <c r="E641" s="35" t="s">
        <v>813</v>
      </c>
      <c r="F641" s="35"/>
      <c r="G641" s="35" t="s">
        <v>444</v>
      </c>
      <c r="H641" s="35" t="s">
        <v>262</v>
      </c>
      <c r="I641" s="36">
        <v>35</v>
      </c>
      <c r="J641" s="36">
        <v>117791.75</v>
      </c>
    </row>
    <row r="642" spans="2:10" x14ac:dyDescent="0.2">
      <c r="B642" s="35" t="s">
        <v>808</v>
      </c>
      <c r="C642" s="35" t="s">
        <v>258</v>
      </c>
      <c r="D642" s="35">
        <v>1356</v>
      </c>
      <c r="E642" s="35" t="s">
        <v>812</v>
      </c>
      <c r="F642" s="35"/>
      <c r="G642" s="35" t="s">
        <v>444</v>
      </c>
      <c r="H642" s="35" t="s">
        <v>262</v>
      </c>
      <c r="I642" s="36">
        <v>35</v>
      </c>
      <c r="J642" s="36">
        <v>117826.75</v>
      </c>
    </row>
    <row r="643" spans="2:10" x14ac:dyDescent="0.2">
      <c r="B643" s="35" t="s">
        <v>808</v>
      </c>
      <c r="C643" s="35" t="s">
        <v>258</v>
      </c>
      <c r="D643" s="35">
        <v>1357</v>
      </c>
      <c r="E643" s="35" t="s">
        <v>811</v>
      </c>
      <c r="F643" s="35"/>
      <c r="G643" s="35" t="s">
        <v>444</v>
      </c>
      <c r="H643" s="35" t="s">
        <v>262</v>
      </c>
      <c r="I643" s="36">
        <v>35</v>
      </c>
      <c r="J643" s="36">
        <v>117861.75</v>
      </c>
    </row>
    <row r="644" spans="2:10" x14ac:dyDescent="0.2">
      <c r="B644" s="35" t="s">
        <v>808</v>
      </c>
      <c r="C644" s="35" t="s">
        <v>258</v>
      </c>
      <c r="D644" s="35">
        <v>1360</v>
      </c>
      <c r="E644" s="35" t="s">
        <v>815</v>
      </c>
      <c r="F644" s="35"/>
      <c r="G644" s="35" t="s">
        <v>444</v>
      </c>
      <c r="H644" s="35" t="s">
        <v>262</v>
      </c>
      <c r="I644" s="36">
        <v>35</v>
      </c>
      <c r="J644" s="36">
        <v>117896.75</v>
      </c>
    </row>
    <row r="645" spans="2:10" x14ac:dyDescent="0.2">
      <c r="B645" s="35" t="s">
        <v>808</v>
      </c>
      <c r="C645" s="35" t="s">
        <v>258</v>
      </c>
      <c r="D645" s="35">
        <v>1359</v>
      </c>
      <c r="E645" s="35" t="s">
        <v>809</v>
      </c>
      <c r="F645" s="35"/>
      <c r="G645" s="35" t="s">
        <v>444</v>
      </c>
      <c r="H645" s="35" t="s">
        <v>262</v>
      </c>
      <c r="I645" s="36">
        <v>35</v>
      </c>
      <c r="J645" s="36">
        <v>117931.75</v>
      </c>
    </row>
    <row r="646" spans="2:10" x14ac:dyDescent="0.2">
      <c r="B646" s="35" t="s">
        <v>816</v>
      </c>
      <c r="C646" s="35" t="s">
        <v>258</v>
      </c>
      <c r="D646" s="35">
        <v>1363</v>
      </c>
      <c r="E646" s="35" t="s">
        <v>817</v>
      </c>
      <c r="F646" s="35"/>
      <c r="G646" s="35" t="s">
        <v>444</v>
      </c>
      <c r="H646" s="35" t="s">
        <v>262</v>
      </c>
      <c r="I646" s="36">
        <v>35</v>
      </c>
      <c r="J646" s="36">
        <v>117966.75</v>
      </c>
    </row>
    <row r="647" spans="2:10" x14ac:dyDescent="0.2">
      <c r="B647" s="35" t="s">
        <v>816</v>
      </c>
      <c r="C647" s="35" t="s">
        <v>258</v>
      </c>
      <c r="D647" s="35">
        <v>1365</v>
      </c>
      <c r="E647" s="35" t="s">
        <v>824</v>
      </c>
      <c r="F647" s="35"/>
      <c r="G647" s="35" t="s">
        <v>444</v>
      </c>
      <c r="H647" s="35" t="s">
        <v>262</v>
      </c>
      <c r="I647" s="36">
        <v>35</v>
      </c>
      <c r="J647" s="36">
        <v>118001.75</v>
      </c>
    </row>
    <row r="648" spans="2:10" x14ac:dyDescent="0.2">
      <c r="B648" s="35" t="s">
        <v>816</v>
      </c>
      <c r="C648" s="35" t="s">
        <v>258</v>
      </c>
      <c r="D648" s="35">
        <v>1370</v>
      </c>
      <c r="E648" s="35" t="s">
        <v>819</v>
      </c>
      <c r="F648" s="35"/>
      <c r="G648" s="35" t="s">
        <v>444</v>
      </c>
      <c r="H648" s="35" t="s">
        <v>262</v>
      </c>
      <c r="I648" s="36">
        <v>35</v>
      </c>
      <c r="J648" s="36">
        <v>118036.75</v>
      </c>
    </row>
    <row r="649" spans="2:10" x14ac:dyDescent="0.2">
      <c r="B649" s="35" t="s">
        <v>816</v>
      </c>
      <c r="C649" s="35" t="s">
        <v>258</v>
      </c>
      <c r="D649" s="35">
        <v>1368</v>
      </c>
      <c r="E649" s="35" t="s">
        <v>821</v>
      </c>
      <c r="F649" s="35"/>
      <c r="G649" s="35" t="s">
        <v>444</v>
      </c>
      <c r="H649" s="35" t="s">
        <v>262</v>
      </c>
      <c r="I649" s="36">
        <v>35</v>
      </c>
      <c r="J649" s="36">
        <v>118071.75</v>
      </c>
    </row>
    <row r="650" spans="2:10" x14ac:dyDescent="0.2">
      <c r="B650" s="35" t="s">
        <v>816</v>
      </c>
      <c r="C650" s="35" t="s">
        <v>258</v>
      </c>
      <c r="D650" s="35">
        <v>1366</v>
      </c>
      <c r="E650" s="35" t="s">
        <v>823</v>
      </c>
      <c r="F650" s="35"/>
      <c r="G650" s="35" t="s">
        <v>444</v>
      </c>
      <c r="H650" s="35" t="s">
        <v>262</v>
      </c>
      <c r="I650" s="36">
        <v>35</v>
      </c>
      <c r="J650" s="36">
        <v>118106.75</v>
      </c>
    </row>
    <row r="651" spans="2:10" x14ac:dyDescent="0.2">
      <c r="B651" s="35" t="s">
        <v>816</v>
      </c>
      <c r="C651" s="35" t="s">
        <v>258</v>
      </c>
      <c r="D651" s="35">
        <v>1367</v>
      </c>
      <c r="E651" s="35" t="s">
        <v>822</v>
      </c>
      <c r="F651" s="35"/>
      <c r="G651" s="35" t="s">
        <v>444</v>
      </c>
      <c r="H651" s="35" t="s">
        <v>262</v>
      </c>
      <c r="I651" s="36">
        <v>35</v>
      </c>
      <c r="J651" s="36">
        <v>118141.75</v>
      </c>
    </row>
    <row r="652" spans="2:10" x14ac:dyDescent="0.2">
      <c r="B652" s="35" t="s">
        <v>816</v>
      </c>
      <c r="C652" s="35" t="s">
        <v>258</v>
      </c>
      <c r="D652" s="35">
        <v>1369</v>
      </c>
      <c r="E652" s="35" t="s">
        <v>820</v>
      </c>
      <c r="F652" s="35"/>
      <c r="G652" s="35" t="s">
        <v>444</v>
      </c>
      <c r="H652" s="35" t="s">
        <v>262</v>
      </c>
      <c r="I652" s="36">
        <v>35</v>
      </c>
      <c r="J652" s="36">
        <v>118176.75</v>
      </c>
    </row>
    <row r="653" spans="2:10" x14ac:dyDescent="0.2">
      <c r="B653" s="35" t="s">
        <v>816</v>
      </c>
      <c r="C653" s="35" t="s">
        <v>258</v>
      </c>
      <c r="D653" s="35">
        <v>1364</v>
      </c>
      <c r="E653" s="35" t="s">
        <v>818</v>
      </c>
      <c r="F653" s="35"/>
      <c r="G653" s="35" t="s">
        <v>444</v>
      </c>
      <c r="H653" s="35" t="s">
        <v>262</v>
      </c>
      <c r="I653" s="36">
        <v>35</v>
      </c>
      <c r="J653" s="36">
        <v>118211.75</v>
      </c>
    </row>
    <row r="654" spans="2:10" x14ac:dyDescent="0.2">
      <c r="B654" s="35" t="s">
        <v>825</v>
      </c>
      <c r="C654" s="35" t="s">
        <v>258</v>
      </c>
      <c r="D654" s="35">
        <v>1372</v>
      </c>
      <c r="E654" s="35" t="s">
        <v>830</v>
      </c>
      <c r="F654" s="35"/>
      <c r="G654" s="35" t="s">
        <v>444</v>
      </c>
      <c r="H654" s="35" t="s">
        <v>262</v>
      </c>
      <c r="I654" s="36">
        <v>35</v>
      </c>
      <c r="J654" s="36">
        <v>118246.75</v>
      </c>
    </row>
    <row r="655" spans="2:10" x14ac:dyDescent="0.2">
      <c r="B655" s="35" t="s">
        <v>825</v>
      </c>
      <c r="C655" s="35" t="s">
        <v>258</v>
      </c>
      <c r="D655" s="35">
        <v>1374</v>
      </c>
      <c r="E655" s="35" t="s">
        <v>826</v>
      </c>
      <c r="F655" s="35"/>
      <c r="G655" s="35" t="s">
        <v>444</v>
      </c>
      <c r="H655" s="35" t="s">
        <v>262</v>
      </c>
      <c r="I655" s="36">
        <v>35</v>
      </c>
      <c r="J655" s="36">
        <v>118281.75</v>
      </c>
    </row>
    <row r="656" spans="2:10" x14ac:dyDescent="0.2">
      <c r="B656" s="35" t="s">
        <v>825</v>
      </c>
      <c r="C656" s="35" t="s">
        <v>258</v>
      </c>
      <c r="D656" s="35">
        <v>1371</v>
      </c>
      <c r="E656" s="35" t="s">
        <v>827</v>
      </c>
      <c r="F656" s="35"/>
      <c r="G656" s="35" t="s">
        <v>444</v>
      </c>
      <c r="H656" s="35" t="s">
        <v>262</v>
      </c>
      <c r="I656" s="36">
        <v>35</v>
      </c>
      <c r="J656" s="36">
        <v>118316.75</v>
      </c>
    </row>
    <row r="657" spans="2:10" x14ac:dyDescent="0.2">
      <c r="B657" s="35" t="s">
        <v>825</v>
      </c>
      <c r="C657" s="35" t="s">
        <v>258</v>
      </c>
      <c r="D657" s="35">
        <v>1373</v>
      </c>
      <c r="E657" s="35" t="s">
        <v>828</v>
      </c>
      <c r="F657" s="35"/>
      <c r="G657" s="35" t="s">
        <v>444</v>
      </c>
      <c r="H657" s="35" t="s">
        <v>262</v>
      </c>
      <c r="I657" s="36">
        <v>35</v>
      </c>
      <c r="J657" s="36">
        <v>118351.75</v>
      </c>
    </row>
    <row r="658" spans="2:10" x14ac:dyDescent="0.2">
      <c r="B658" s="35" t="s">
        <v>825</v>
      </c>
      <c r="C658" s="35" t="s">
        <v>258</v>
      </c>
      <c r="D658" s="35">
        <v>1375</v>
      </c>
      <c r="E658" s="35" t="s">
        <v>829</v>
      </c>
      <c r="F658" s="35"/>
      <c r="G658" s="35" t="s">
        <v>444</v>
      </c>
      <c r="H658" s="35" t="s">
        <v>262</v>
      </c>
      <c r="I658" s="36">
        <v>35</v>
      </c>
      <c r="J658" s="36">
        <v>118386.75</v>
      </c>
    </row>
    <row r="659" spans="2:10" x14ac:dyDescent="0.2">
      <c r="B659" s="35" t="s">
        <v>831</v>
      </c>
      <c r="C659" s="35" t="s">
        <v>258</v>
      </c>
      <c r="D659" s="35">
        <v>1376</v>
      </c>
      <c r="E659" s="35" t="s">
        <v>832</v>
      </c>
      <c r="F659" s="35"/>
      <c r="G659" s="35" t="s">
        <v>441</v>
      </c>
      <c r="H659" s="35" t="s">
        <v>262</v>
      </c>
      <c r="I659" s="36">
        <v>35</v>
      </c>
      <c r="J659" s="36">
        <v>118421.75</v>
      </c>
    </row>
    <row r="660" spans="2:10" x14ac:dyDescent="0.2">
      <c r="B660" s="35" t="s">
        <v>831</v>
      </c>
      <c r="C660" s="35" t="s">
        <v>258</v>
      </c>
      <c r="D660" s="35">
        <v>1377</v>
      </c>
      <c r="E660" s="35" t="s">
        <v>794</v>
      </c>
      <c r="F660" s="35"/>
      <c r="G660" s="35" t="s">
        <v>444</v>
      </c>
      <c r="H660" s="35" t="s">
        <v>262</v>
      </c>
      <c r="I660" s="36">
        <v>35</v>
      </c>
      <c r="J660" s="36">
        <v>118456.75</v>
      </c>
    </row>
    <row r="661" spans="2:10" x14ac:dyDescent="0.2">
      <c r="B661" s="35" t="s">
        <v>833</v>
      </c>
      <c r="C661" s="35" t="s">
        <v>258</v>
      </c>
      <c r="D661" s="35">
        <v>1378</v>
      </c>
      <c r="E661" s="35" t="s">
        <v>835</v>
      </c>
      <c r="F661" s="35"/>
      <c r="G661" s="35" t="s">
        <v>444</v>
      </c>
      <c r="H661" s="35" t="s">
        <v>262</v>
      </c>
      <c r="I661" s="36">
        <v>35</v>
      </c>
      <c r="J661" s="36">
        <v>118491.75</v>
      </c>
    </row>
    <row r="662" spans="2:10" x14ac:dyDescent="0.2">
      <c r="B662" s="35" t="s">
        <v>833</v>
      </c>
      <c r="C662" s="35" t="s">
        <v>258</v>
      </c>
      <c r="D662" s="35">
        <v>1379</v>
      </c>
      <c r="E662" s="35" t="s">
        <v>834</v>
      </c>
      <c r="F662" s="35"/>
      <c r="G662" s="35" t="s">
        <v>444</v>
      </c>
      <c r="H662" s="35" t="s">
        <v>262</v>
      </c>
      <c r="I662" s="36">
        <v>35</v>
      </c>
      <c r="J662" s="36">
        <v>118526.75</v>
      </c>
    </row>
    <row r="663" spans="2:10" x14ac:dyDescent="0.2">
      <c r="B663" s="35" t="s">
        <v>836</v>
      </c>
      <c r="C663" s="35" t="s">
        <v>258</v>
      </c>
      <c r="D663" s="35">
        <v>1383</v>
      </c>
      <c r="E663" s="35" t="s">
        <v>837</v>
      </c>
      <c r="F663" s="35"/>
      <c r="G663" s="35" t="s">
        <v>444</v>
      </c>
      <c r="H663" s="35" t="s">
        <v>262</v>
      </c>
      <c r="I663" s="36">
        <v>35</v>
      </c>
      <c r="J663" s="36">
        <v>118561.75</v>
      </c>
    </row>
    <row r="664" spans="2:10" x14ac:dyDescent="0.2">
      <c r="B664" s="35" t="s">
        <v>836</v>
      </c>
      <c r="C664" s="35" t="s">
        <v>258</v>
      </c>
      <c r="D664" s="35">
        <v>1380</v>
      </c>
      <c r="E664" s="35" t="s">
        <v>839</v>
      </c>
      <c r="F664" s="35"/>
      <c r="G664" s="35" t="s">
        <v>444</v>
      </c>
      <c r="H664" s="35" t="s">
        <v>262</v>
      </c>
      <c r="I664" s="36">
        <v>35</v>
      </c>
      <c r="J664" s="36">
        <v>118596.75</v>
      </c>
    </row>
    <row r="665" spans="2:10" x14ac:dyDescent="0.2">
      <c r="B665" s="35" t="s">
        <v>836</v>
      </c>
      <c r="C665" s="35" t="s">
        <v>258</v>
      </c>
      <c r="D665" s="35">
        <v>1381</v>
      </c>
      <c r="E665" s="35" t="s">
        <v>838</v>
      </c>
      <c r="F665" s="35"/>
      <c r="G665" s="35" t="s">
        <v>444</v>
      </c>
      <c r="H665" s="35" t="s">
        <v>262</v>
      </c>
      <c r="I665" s="36">
        <v>35</v>
      </c>
      <c r="J665" s="36">
        <v>118631.75</v>
      </c>
    </row>
    <row r="666" spans="2:10" x14ac:dyDescent="0.2">
      <c r="B666" s="35" t="s">
        <v>836</v>
      </c>
      <c r="C666" s="35" t="s">
        <v>258</v>
      </c>
      <c r="D666" s="35">
        <v>1382</v>
      </c>
      <c r="E666" s="35" t="s">
        <v>840</v>
      </c>
      <c r="F666" s="35"/>
      <c r="G666" s="35" t="s">
        <v>441</v>
      </c>
      <c r="H666" s="35" t="s">
        <v>262</v>
      </c>
      <c r="I666" s="36">
        <v>35</v>
      </c>
      <c r="J666" s="36">
        <v>118666.75</v>
      </c>
    </row>
    <row r="667" spans="2:10" x14ac:dyDescent="0.2">
      <c r="B667" s="35" t="s">
        <v>841</v>
      </c>
      <c r="C667" s="35" t="s">
        <v>258</v>
      </c>
      <c r="D667" s="35">
        <v>1384</v>
      </c>
      <c r="E667" s="35" t="s">
        <v>846</v>
      </c>
      <c r="F667" s="35"/>
      <c r="G667" s="35" t="s">
        <v>444</v>
      </c>
      <c r="H667" s="35" t="s">
        <v>262</v>
      </c>
      <c r="I667" s="36">
        <v>35</v>
      </c>
      <c r="J667" s="36">
        <v>118701.75</v>
      </c>
    </row>
    <row r="668" spans="2:10" x14ac:dyDescent="0.2">
      <c r="B668" s="35" t="s">
        <v>841</v>
      </c>
      <c r="C668" s="35" t="s">
        <v>258</v>
      </c>
      <c r="D668" s="35">
        <v>1386</v>
      </c>
      <c r="E668" s="35" t="s">
        <v>842</v>
      </c>
      <c r="F668" s="35"/>
      <c r="G668" s="35" t="s">
        <v>444</v>
      </c>
      <c r="H668" s="35" t="s">
        <v>262</v>
      </c>
      <c r="I668" s="36">
        <v>35</v>
      </c>
      <c r="J668" s="36">
        <v>118736.75</v>
      </c>
    </row>
    <row r="669" spans="2:10" x14ac:dyDescent="0.2">
      <c r="B669" s="35" t="s">
        <v>841</v>
      </c>
      <c r="C669" s="35" t="s">
        <v>258</v>
      </c>
      <c r="D669" s="35">
        <v>1387</v>
      </c>
      <c r="E669" s="35" t="s">
        <v>843</v>
      </c>
      <c r="F669" s="35"/>
      <c r="G669" s="35" t="s">
        <v>444</v>
      </c>
      <c r="H669" s="35" t="s">
        <v>262</v>
      </c>
      <c r="I669" s="36">
        <v>35</v>
      </c>
      <c r="J669" s="36">
        <v>118771.75</v>
      </c>
    </row>
    <row r="670" spans="2:10" x14ac:dyDescent="0.2">
      <c r="B670" s="35" t="s">
        <v>841</v>
      </c>
      <c r="C670" s="35" t="s">
        <v>258</v>
      </c>
      <c r="D670" s="35">
        <v>1385</v>
      </c>
      <c r="E670" s="35" t="s">
        <v>845</v>
      </c>
      <c r="F670" s="35"/>
      <c r="G670" s="35" t="s">
        <v>444</v>
      </c>
      <c r="H670" s="35" t="s">
        <v>262</v>
      </c>
      <c r="I670" s="36">
        <v>35</v>
      </c>
      <c r="J670" s="36">
        <v>118806.75</v>
      </c>
    </row>
    <row r="671" spans="2:10" x14ac:dyDescent="0.2">
      <c r="B671" s="35" t="s">
        <v>841</v>
      </c>
      <c r="C671" s="35" t="s">
        <v>258</v>
      </c>
      <c r="D671" s="35">
        <v>1388</v>
      </c>
      <c r="E671" s="35" t="s">
        <v>844</v>
      </c>
      <c r="F671" s="35"/>
      <c r="G671" s="35" t="s">
        <v>444</v>
      </c>
      <c r="H671" s="35" t="s">
        <v>262</v>
      </c>
      <c r="I671" s="36">
        <v>35</v>
      </c>
      <c r="J671" s="36">
        <v>118841.75</v>
      </c>
    </row>
    <row r="672" spans="2:10" x14ac:dyDescent="0.2">
      <c r="B672" s="35" t="s">
        <v>847</v>
      </c>
      <c r="C672" s="35" t="s">
        <v>258</v>
      </c>
      <c r="D672" s="35">
        <v>1392</v>
      </c>
      <c r="E672" s="35" t="s">
        <v>850</v>
      </c>
      <c r="F672" s="35"/>
      <c r="G672" s="35" t="s">
        <v>444</v>
      </c>
      <c r="H672" s="35" t="s">
        <v>262</v>
      </c>
      <c r="I672" s="36">
        <v>35</v>
      </c>
      <c r="J672" s="36">
        <v>118876.75</v>
      </c>
    </row>
    <row r="673" spans="2:10" x14ac:dyDescent="0.2">
      <c r="B673" s="35" t="s">
        <v>847</v>
      </c>
      <c r="C673" s="35" t="s">
        <v>258</v>
      </c>
      <c r="D673" s="35">
        <v>1391</v>
      </c>
      <c r="E673" s="35" t="s">
        <v>849</v>
      </c>
      <c r="F673" s="35"/>
      <c r="G673" s="35" t="s">
        <v>444</v>
      </c>
      <c r="H673" s="35" t="s">
        <v>262</v>
      </c>
      <c r="I673" s="36">
        <v>35</v>
      </c>
      <c r="J673" s="36">
        <v>118911.75</v>
      </c>
    </row>
    <row r="674" spans="2:10" x14ac:dyDescent="0.2">
      <c r="B674" s="35" t="s">
        <v>847</v>
      </c>
      <c r="C674" s="35" t="s">
        <v>258</v>
      </c>
      <c r="D674" s="35">
        <v>1390</v>
      </c>
      <c r="E674" s="35" t="s">
        <v>848</v>
      </c>
      <c r="F674" s="35"/>
      <c r="G674" s="35" t="s">
        <v>444</v>
      </c>
      <c r="H674" s="35" t="s">
        <v>262</v>
      </c>
      <c r="I674" s="36">
        <v>35</v>
      </c>
      <c r="J674" s="36">
        <v>118946.75</v>
      </c>
    </row>
    <row r="675" spans="2:10" x14ac:dyDescent="0.2">
      <c r="B675" s="35" t="s">
        <v>847</v>
      </c>
      <c r="C675" s="35" t="s">
        <v>258</v>
      </c>
      <c r="D675" s="35">
        <v>1389</v>
      </c>
      <c r="E675" s="35" t="s">
        <v>851</v>
      </c>
      <c r="F675" s="35"/>
      <c r="G675" s="35" t="s">
        <v>444</v>
      </c>
      <c r="H675" s="35" t="s">
        <v>262</v>
      </c>
      <c r="I675" s="36">
        <v>35</v>
      </c>
      <c r="J675" s="36">
        <v>118981.75</v>
      </c>
    </row>
    <row r="676" spans="2:10" x14ac:dyDescent="0.2">
      <c r="B676" s="35" t="s">
        <v>852</v>
      </c>
      <c r="C676" s="35" t="s">
        <v>258</v>
      </c>
      <c r="D676" s="35">
        <v>1393</v>
      </c>
      <c r="E676" s="35" t="s">
        <v>854</v>
      </c>
      <c r="F676" s="35"/>
      <c r="G676" s="35" t="s">
        <v>444</v>
      </c>
      <c r="H676" s="35" t="s">
        <v>262</v>
      </c>
      <c r="I676" s="36">
        <v>35</v>
      </c>
      <c r="J676" s="36">
        <v>119016.75</v>
      </c>
    </row>
    <row r="677" spans="2:10" x14ac:dyDescent="0.2">
      <c r="B677" s="35" t="s">
        <v>852</v>
      </c>
      <c r="C677" s="35" t="s">
        <v>258</v>
      </c>
      <c r="D677" s="35">
        <v>1395</v>
      </c>
      <c r="E677" s="35" t="s">
        <v>853</v>
      </c>
      <c r="F677" s="35"/>
      <c r="G677" s="35" t="s">
        <v>444</v>
      </c>
      <c r="H677" s="35" t="s">
        <v>262</v>
      </c>
      <c r="I677" s="36">
        <v>35</v>
      </c>
      <c r="J677" s="36">
        <v>119051.75</v>
      </c>
    </row>
    <row r="678" spans="2:10" x14ac:dyDescent="0.2">
      <c r="B678" s="35" t="s">
        <v>852</v>
      </c>
      <c r="C678" s="35" t="s">
        <v>258</v>
      </c>
      <c r="D678" s="35">
        <v>1394</v>
      </c>
      <c r="E678" s="35" t="s">
        <v>818</v>
      </c>
      <c r="F678" s="35"/>
      <c r="G678" s="35" t="s">
        <v>444</v>
      </c>
      <c r="H678" s="35" t="s">
        <v>262</v>
      </c>
      <c r="I678" s="36">
        <v>35</v>
      </c>
      <c r="J678" s="36">
        <v>119086.75</v>
      </c>
    </row>
    <row r="679" spans="2:10" x14ac:dyDescent="0.2">
      <c r="B679" s="35" t="s">
        <v>855</v>
      </c>
      <c r="C679" s="35" t="s">
        <v>258</v>
      </c>
      <c r="D679" s="35">
        <v>1396</v>
      </c>
      <c r="E679" s="35" t="s">
        <v>857</v>
      </c>
      <c r="F679" s="35"/>
      <c r="G679" s="35" t="s">
        <v>444</v>
      </c>
      <c r="H679" s="35" t="s">
        <v>262</v>
      </c>
      <c r="I679" s="36">
        <v>35</v>
      </c>
      <c r="J679" s="36">
        <v>119121.75</v>
      </c>
    </row>
    <row r="680" spans="2:10" x14ac:dyDescent="0.2">
      <c r="B680" s="35" t="s">
        <v>855</v>
      </c>
      <c r="C680" s="35" t="s">
        <v>258</v>
      </c>
      <c r="D680" s="35">
        <v>1397</v>
      </c>
      <c r="E680" s="35" t="s">
        <v>856</v>
      </c>
      <c r="F680" s="35"/>
      <c r="G680" s="35" t="s">
        <v>441</v>
      </c>
      <c r="H680" s="35" t="s">
        <v>262</v>
      </c>
      <c r="I680" s="36">
        <v>35</v>
      </c>
      <c r="J680" s="36">
        <v>119156.75</v>
      </c>
    </row>
    <row r="681" spans="2:10" x14ac:dyDescent="0.2">
      <c r="B681" s="35" t="s">
        <v>858</v>
      </c>
      <c r="C681" s="35" t="s">
        <v>258</v>
      </c>
      <c r="D681" s="35">
        <v>1398</v>
      </c>
      <c r="E681" s="35" t="s">
        <v>859</v>
      </c>
      <c r="F681" s="35"/>
      <c r="G681" s="35" t="s">
        <v>444</v>
      </c>
      <c r="H681" s="35" t="s">
        <v>262</v>
      </c>
      <c r="I681" s="36">
        <v>35</v>
      </c>
      <c r="J681" s="36">
        <v>119191.75</v>
      </c>
    </row>
    <row r="682" spans="2:10" x14ac:dyDescent="0.2">
      <c r="B682" s="35" t="s">
        <v>860</v>
      </c>
      <c r="C682" s="35" t="s">
        <v>258</v>
      </c>
      <c r="D682" s="35">
        <v>1399</v>
      </c>
      <c r="E682" s="35" t="s">
        <v>861</v>
      </c>
      <c r="F682" s="35"/>
      <c r="G682" s="35" t="s">
        <v>444</v>
      </c>
      <c r="H682" s="35" t="s">
        <v>262</v>
      </c>
      <c r="I682" s="36">
        <v>35</v>
      </c>
      <c r="J682" s="36">
        <v>119226.75</v>
      </c>
    </row>
    <row r="683" spans="2:10" x14ac:dyDescent="0.2">
      <c r="B683" s="35" t="s">
        <v>860</v>
      </c>
      <c r="C683" s="35" t="s">
        <v>258</v>
      </c>
      <c r="D683" s="35">
        <v>1400</v>
      </c>
      <c r="E683" s="35" t="s">
        <v>862</v>
      </c>
      <c r="F683" s="35"/>
      <c r="G683" s="35" t="s">
        <v>444</v>
      </c>
      <c r="H683" s="35" t="s">
        <v>262</v>
      </c>
      <c r="I683" s="36">
        <v>35</v>
      </c>
      <c r="J683" s="36">
        <v>119261.75</v>
      </c>
    </row>
    <row r="684" spans="2:10" x14ac:dyDescent="0.2">
      <c r="B684" s="35" t="s">
        <v>863</v>
      </c>
      <c r="C684" s="35" t="s">
        <v>258</v>
      </c>
      <c r="D684" s="35">
        <v>1401</v>
      </c>
      <c r="E684" s="35" t="s">
        <v>866</v>
      </c>
      <c r="F684" s="35"/>
      <c r="G684" s="35" t="s">
        <v>867</v>
      </c>
      <c r="H684" s="35" t="s">
        <v>262</v>
      </c>
      <c r="I684" s="36">
        <v>75</v>
      </c>
      <c r="J684" s="36">
        <v>119336.75</v>
      </c>
    </row>
    <row r="685" spans="2:10" x14ac:dyDescent="0.2">
      <c r="B685" s="35" t="s">
        <v>863</v>
      </c>
      <c r="C685" s="35" t="s">
        <v>258</v>
      </c>
      <c r="D685" s="35">
        <v>1402</v>
      </c>
      <c r="E685" s="35" t="s">
        <v>865</v>
      </c>
      <c r="F685" s="35"/>
      <c r="G685" s="35" t="s">
        <v>444</v>
      </c>
      <c r="H685" s="35" t="s">
        <v>262</v>
      </c>
      <c r="I685" s="36">
        <v>35</v>
      </c>
      <c r="J685" s="36">
        <v>119371.75</v>
      </c>
    </row>
    <row r="686" spans="2:10" x14ac:dyDescent="0.2">
      <c r="B686" s="35" t="s">
        <v>863</v>
      </c>
      <c r="C686" s="35" t="s">
        <v>258</v>
      </c>
      <c r="D686" s="35">
        <v>1403</v>
      </c>
      <c r="E686" s="35" t="s">
        <v>868</v>
      </c>
      <c r="F686" s="35"/>
      <c r="G686" s="35" t="s">
        <v>444</v>
      </c>
      <c r="H686" s="35" t="s">
        <v>262</v>
      </c>
      <c r="I686" s="36">
        <v>35</v>
      </c>
      <c r="J686" s="36">
        <v>119406.75</v>
      </c>
    </row>
    <row r="687" spans="2:10" x14ac:dyDescent="0.2">
      <c r="B687" s="35" t="s">
        <v>863</v>
      </c>
      <c r="C687" s="35" t="s">
        <v>258</v>
      </c>
      <c r="D687" s="35">
        <v>1404</v>
      </c>
      <c r="E687" s="35" t="s">
        <v>864</v>
      </c>
      <c r="F687" s="35"/>
      <c r="G687" s="35" t="s">
        <v>444</v>
      </c>
      <c r="H687" s="35" t="s">
        <v>262</v>
      </c>
      <c r="I687" s="36">
        <v>35</v>
      </c>
      <c r="J687" s="36">
        <v>119441.75</v>
      </c>
    </row>
    <row r="688" spans="2:10" x14ac:dyDescent="0.2">
      <c r="B688" s="35" t="s">
        <v>869</v>
      </c>
      <c r="C688" s="35" t="s">
        <v>258</v>
      </c>
      <c r="D688" s="35">
        <v>1406</v>
      </c>
      <c r="E688" s="35" t="s">
        <v>870</v>
      </c>
      <c r="F688" s="35"/>
      <c r="G688" s="35" t="s">
        <v>446</v>
      </c>
      <c r="H688" s="35" t="s">
        <v>262</v>
      </c>
      <c r="I688" s="36">
        <v>300</v>
      </c>
      <c r="J688" s="36">
        <v>119741.75</v>
      </c>
    </row>
    <row r="689" spans="2:10" x14ac:dyDescent="0.2">
      <c r="B689" s="35" t="s">
        <v>869</v>
      </c>
      <c r="C689" s="35" t="s">
        <v>258</v>
      </c>
      <c r="D689" s="35">
        <v>1409</v>
      </c>
      <c r="E689" s="35" t="s">
        <v>871</v>
      </c>
      <c r="F689" s="35"/>
      <c r="G689" s="35" t="s">
        <v>444</v>
      </c>
      <c r="H689" s="35" t="s">
        <v>262</v>
      </c>
      <c r="I689" s="36">
        <v>35</v>
      </c>
      <c r="J689" s="36">
        <v>119776.75</v>
      </c>
    </row>
    <row r="690" spans="2:10" x14ac:dyDescent="0.2">
      <c r="B690" s="35" t="s">
        <v>869</v>
      </c>
      <c r="C690" s="35" t="s">
        <v>258</v>
      </c>
      <c r="D690" s="35">
        <v>1405</v>
      </c>
      <c r="E690" s="35" t="s">
        <v>872</v>
      </c>
      <c r="F690" s="35"/>
      <c r="G690" s="35" t="s">
        <v>444</v>
      </c>
      <c r="H690" s="35" t="s">
        <v>262</v>
      </c>
      <c r="I690" s="36">
        <v>35</v>
      </c>
      <c r="J690" s="36">
        <v>119811.75</v>
      </c>
    </row>
    <row r="691" spans="2:10" x14ac:dyDescent="0.2">
      <c r="B691" s="35" t="s">
        <v>873</v>
      </c>
      <c r="C691" s="35" t="s">
        <v>258</v>
      </c>
      <c r="D691" s="35">
        <v>1410</v>
      </c>
      <c r="E691" s="35" t="s">
        <v>874</v>
      </c>
      <c r="F691" s="35"/>
      <c r="G691" s="35" t="s">
        <v>444</v>
      </c>
      <c r="H691" s="35" t="s">
        <v>262</v>
      </c>
      <c r="I691" s="36">
        <v>35</v>
      </c>
      <c r="J691" s="36">
        <v>119846.75</v>
      </c>
    </row>
    <row r="692" spans="2:10" x14ac:dyDescent="0.2">
      <c r="B692" s="35" t="s">
        <v>875</v>
      </c>
      <c r="C692" s="35" t="s">
        <v>258</v>
      </c>
      <c r="D692" s="35">
        <v>1418</v>
      </c>
      <c r="E692" s="35" t="s">
        <v>879</v>
      </c>
      <c r="F692" s="35"/>
      <c r="G692" s="35" t="s">
        <v>446</v>
      </c>
      <c r="H692" s="35" t="s">
        <v>262</v>
      </c>
      <c r="I692" s="36">
        <v>300</v>
      </c>
      <c r="J692" s="36">
        <v>120146.75</v>
      </c>
    </row>
    <row r="693" spans="2:10" x14ac:dyDescent="0.2">
      <c r="B693" s="35" t="s">
        <v>875</v>
      </c>
      <c r="C693" s="35" t="s">
        <v>258</v>
      </c>
      <c r="D693" s="35">
        <v>1419</v>
      </c>
      <c r="E693" s="35" t="s">
        <v>876</v>
      </c>
      <c r="F693" s="35"/>
      <c r="G693" s="35" t="s">
        <v>877</v>
      </c>
      <c r="H693" s="35" t="s">
        <v>262</v>
      </c>
      <c r="I693" s="36">
        <v>200</v>
      </c>
      <c r="J693" s="36">
        <v>120346.75</v>
      </c>
    </row>
    <row r="694" spans="2:10" x14ac:dyDescent="0.2">
      <c r="B694" s="35" t="s">
        <v>875</v>
      </c>
      <c r="C694" s="35" t="s">
        <v>258</v>
      </c>
      <c r="D694" s="35">
        <v>1417</v>
      </c>
      <c r="E694" s="35" t="s">
        <v>878</v>
      </c>
      <c r="F694" s="35"/>
      <c r="G694" s="35" t="s">
        <v>444</v>
      </c>
      <c r="H694" s="35" t="s">
        <v>262</v>
      </c>
      <c r="I694" s="36">
        <v>35</v>
      </c>
      <c r="J694" s="36">
        <v>120381.75</v>
      </c>
    </row>
    <row r="695" spans="2:10" x14ac:dyDescent="0.2">
      <c r="B695" s="35" t="s">
        <v>880</v>
      </c>
      <c r="C695" s="35" t="s">
        <v>258</v>
      </c>
      <c r="D695" s="35">
        <v>1420</v>
      </c>
      <c r="E695" s="35" t="s">
        <v>881</v>
      </c>
      <c r="F695" s="35"/>
      <c r="G695" s="35" t="s">
        <v>446</v>
      </c>
      <c r="H695" s="35" t="s">
        <v>262</v>
      </c>
      <c r="I695" s="36">
        <v>1500</v>
      </c>
      <c r="J695" s="36">
        <v>121881.75</v>
      </c>
    </row>
    <row r="696" spans="2:10" x14ac:dyDescent="0.2">
      <c r="B696" s="35" t="s">
        <v>882</v>
      </c>
      <c r="C696" s="35" t="s">
        <v>258</v>
      </c>
      <c r="D696" s="35">
        <v>1421</v>
      </c>
      <c r="E696" s="35" t="s">
        <v>883</v>
      </c>
      <c r="F696" s="35"/>
      <c r="G696" s="35" t="s">
        <v>446</v>
      </c>
      <c r="H696" s="35" t="s">
        <v>262</v>
      </c>
      <c r="I696" s="36">
        <v>1500</v>
      </c>
      <c r="J696" s="36">
        <v>123381.75</v>
      </c>
    </row>
    <row r="697" spans="2:10" x14ac:dyDescent="0.2">
      <c r="B697" s="35" t="s">
        <v>884</v>
      </c>
      <c r="C697" s="35" t="s">
        <v>258</v>
      </c>
      <c r="D697" s="35">
        <v>1423</v>
      </c>
      <c r="E697" s="35" t="s">
        <v>881</v>
      </c>
      <c r="F697" s="35"/>
      <c r="G697" s="35" t="s">
        <v>446</v>
      </c>
      <c r="H697" s="35" t="s">
        <v>262</v>
      </c>
      <c r="I697" s="36">
        <v>1500</v>
      </c>
      <c r="J697" s="36">
        <v>124881.75</v>
      </c>
    </row>
    <row r="698" spans="2:10" x14ac:dyDescent="0.2">
      <c r="B698" s="35" t="s">
        <v>885</v>
      </c>
      <c r="C698" s="35" t="s">
        <v>258</v>
      </c>
      <c r="D698" s="35">
        <v>1424</v>
      </c>
      <c r="E698" s="35" t="s">
        <v>886</v>
      </c>
      <c r="F698" s="35"/>
      <c r="G698" s="35" t="s">
        <v>775</v>
      </c>
      <c r="H698" s="35" t="s">
        <v>262</v>
      </c>
      <c r="I698" s="36">
        <v>125</v>
      </c>
      <c r="J698" s="36">
        <v>125006.75</v>
      </c>
    </row>
    <row r="699" spans="2:10" x14ac:dyDescent="0.2">
      <c r="B699" s="35" t="s">
        <v>229</v>
      </c>
      <c r="C699" s="35" t="s">
        <v>258</v>
      </c>
      <c r="D699" s="35">
        <v>1425</v>
      </c>
      <c r="E699" s="35" t="s">
        <v>887</v>
      </c>
      <c r="F699" s="35"/>
      <c r="G699" s="35" t="s">
        <v>784</v>
      </c>
      <c r="H699" s="35" t="s">
        <v>262</v>
      </c>
      <c r="I699" s="36">
        <v>575</v>
      </c>
      <c r="J699" s="36">
        <v>125581.75</v>
      </c>
    </row>
    <row r="700" spans="2:10" x14ac:dyDescent="0.2">
      <c r="B700" s="35" t="s">
        <v>229</v>
      </c>
      <c r="C700" s="35" t="s">
        <v>258</v>
      </c>
      <c r="D700" s="35">
        <v>1425</v>
      </c>
      <c r="E700" s="35" t="s">
        <v>887</v>
      </c>
      <c r="F700" s="35"/>
      <c r="G700" s="35" t="s">
        <v>778</v>
      </c>
      <c r="H700" s="35" t="s">
        <v>262</v>
      </c>
      <c r="I700" s="36">
        <v>175</v>
      </c>
      <c r="J700" s="36">
        <v>125756.75</v>
      </c>
    </row>
    <row r="701" spans="2:10" x14ac:dyDescent="0.2">
      <c r="B701" s="35" t="s">
        <v>234</v>
      </c>
      <c r="C701" s="35" t="s">
        <v>258</v>
      </c>
      <c r="D701" s="35">
        <v>1426</v>
      </c>
      <c r="E701" s="35" t="s">
        <v>888</v>
      </c>
      <c r="F701" s="35"/>
      <c r="G701" s="35" t="s">
        <v>444</v>
      </c>
      <c r="H701" s="35" t="s">
        <v>262</v>
      </c>
      <c r="I701" s="36">
        <v>35</v>
      </c>
      <c r="J701" s="36">
        <v>125791.75</v>
      </c>
    </row>
    <row r="702" spans="2:10" x14ac:dyDescent="0.2">
      <c r="B702" s="35" t="s">
        <v>889</v>
      </c>
      <c r="C702" s="35" t="s">
        <v>258</v>
      </c>
      <c r="D702" s="35">
        <v>1428</v>
      </c>
      <c r="E702" s="35" t="s">
        <v>892</v>
      </c>
      <c r="F702" s="35"/>
      <c r="G702" s="35" t="s">
        <v>446</v>
      </c>
      <c r="H702" s="35" t="s">
        <v>262</v>
      </c>
      <c r="I702" s="36">
        <v>300</v>
      </c>
      <c r="J702" s="36">
        <v>126091.75</v>
      </c>
    </row>
    <row r="703" spans="2:10" x14ac:dyDescent="0.2">
      <c r="B703" s="35" t="s">
        <v>889</v>
      </c>
      <c r="C703" s="35" t="s">
        <v>258</v>
      </c>
      <c r="D703" s="35">
        <v>1429</v>
      </c>
      <c r="E703" s="35" t="s">
        <v>890</v>
      </c>
      <c r="F703" s="35"/>
      <c r="G703" s="35" t="s">
        <v>891</v>
      </c>
      <c r="H703" s="35" t="s">
        <v>262</v>
      </c>
      <c r="I703" s="36">
        <v>130</v>
      </c>
      <c r="J703" s="36">
        <v>126221.75</v>
      </c>
    </row>
    <row r="704" spans="2:10" x14ac:dyDescent="0.2">
      <c r="B704" s="35" t="s">
        <v>893</v>
      </c>
      <c r="C704" s="35" t="s">
        <v>258</v>
      </c>
      <c r="D704" s="35">
        <v>1430</v>
      </c>
      <c r="E704" s="35" t="s">
        <v>894</v>
      </c>
      <c r="F704" s="35"/>
      <c r="G704" s="35" t="s">
        <v>446</v>
      </c>
      <c r="H704" s="35" t="s">
        <v>262</v>
      </c>
      <c r="I704" s="36">
        <v>1500</v>
      </c>
      <c r="J704" s="36">
        <v>127721.75</v>
      </c>
    </row>
    <row r="705" spans="1:10" x14ac:dyDescent="0.2">
      <c r="B705" s="35" t="s">
        <v>895</v>
      </c>
      <c r="C705" s="35" t="s">
        <v>258</v>
      </c>
      <c r="D705" s="35">
        <v>1431</v>
      </c>
      <c r="E705" s="35" t="s">
        <v>896</v>
      </c>
      <c r="F705" s="35"/>
      <c r="G705" s="35" t="s">
        <v>784</v>
      </c>
      <c r="H705" s="35" t="s">
        <v>262</v>
      </c>
      <c r="I705" s="36">
        <v>575</v>
      </c>
      <c r="J705" s="36">
        <v>128296.75</v>
      </c>
    </row>
    <row r="706" spans="1:10" x14ac:dyDescent="0.2">
      <c r="B706" s="35" t="s">
        <v>897</v>
      </c>
      <c r="C706" s="35" t="s">
        <v>91</v>
      </c>
      <c r="D706" s="35" t="s">
        <v>898</v>
      </c>
      <c r="E706" s="35"/>
      <c r="F706" s="35"/>
      <c r="G706" s="35" t="s">
        <v>899</v>
      </c>
      <c r="H706" s="105" t="s">
        <v>135</v>
      </c>
      <c r="I706" s="36">
        <v>-128296.75</v>
      </c>
      <c r="J706" s="36">
        <v>0</v>
      </c>
    </row>
    <row r="707" spans="1:10" x14ac:dyDescent="0.2">
      <c r="A707" s="104" t="s">
        <v>1184</v>
      </c>
      <c r="I707" s="106">
        <v>0</v>
      </c>
    </row>
    <row r="708" spans="1:10" x14ac:dyDescent="0.2">
      <c r="A708" s="104" t="s">
        <v>1185</v>
      </c>
      <c r="I708" s="106">
        <v>522444.2</v>
      </c>
    </row>
    <row r="709" spans="1:10" x14ac:dyDescent="0.2">
      <c r="A709" s="104" t="s">
        <v>1186</v>
      </c>
    </row>
    <row r="710" spans="1:10" x14ac:dyDescent="0.2">
      <c r="A710" s="104" t="s">
        <v>1187</v>
      </c>
    </row>
    <row r="711" spans="1:10" x14ac:dyDescent="0.2">
      <c r="A711" s="104" t="s">
        <v>1188</v>
      </c>
    </row>
    <row r="712" spans="1:10" x14ac:dyDescent="0.2">
      <c r="B712" s="35" t="s">
        <v>1189</v>
      </c>
      <c r="C712" s="35" t="s">
        <v>1048</v>
      </c>
      <c r="D712" s="35"/>
      <c r="E712" s="35" t="s">
        <v>1190</v>
      </c>
      <c r="F712" s="35"/>
      <c r="G712" s="35" t="s">
        <v>1191</v>
      </c>
      <c r="H712" s="35" t="s">
        <v>1049</v>
      </c>
      <c r="I712" s="36">
        <v>-56</v>
      </c>
      <c r="J712" s="36">
        <v>-56</v>
      </c>
    </row>
    <row r="713" spans="1:10" x14ac:dyDescent="0.2">
      <c r="B713" s="35" t="s">
        <v>1189</v>
      </c>
      <c r="C713" s="35" t="s">
        <v>972</v>
      </c>
      <c r="D713" s="35"/>
      <c r="E713" s="35" t="s">
        <v>1190</v>
      </c>
      <c r="F713" s="35"/>
      <c r="G713" s="35" t="s">
        <v>1192</v>
      </c>
      <c r="H713" s="35" t="s">
        <v>1049</v>
      </c>
      <c r="I713" s="36">
        <v>862</v>
      </c>
      <c r="J713" s="36">
        <v>806</v>
      </c>
    </row>
    <row r="714" spans="1:10" x14ac:dyDescent="0.2">
      <c r="B714" s="35" t="s">
        <v>1193</v>
      </c>
      <c r="C714" s="35" t="s">
        <v>972</v>
      </c>
      <c r="D714" s="35"/>
      <c r="E714" s="35"/>
      <c r="F714" s="35"/>
      <c r="G714" s="35" t="s">
        <v>1194</v>
      </c>
      <c r="H714" s="35" t="s">
        <v>1049</v>
      </c>
      <c r="I714" s="36">
        <v>400</v>
      </c>
      <c r="J714" s="36">
        <v>1206</v>
      </c>
    </row>
    <row r="715" spans="1:10" x14ac:dyDescent="0.2">
      <c r="B715" s="35" t="s">
        <v>1195</v>
      </c>
      <c r="C715" s="35" t="s">
        <v>972</v>
      </c>
      <c r="D715" s="35"/>
      <c r="E715" s="35"/>
      <c r="F715" s="35"/>
      <c r="G715" s="35" t="s">
        <v>1196</v>
      </c>
      <c r="H715" s="35" t="s">
        <v>1049</v>
      </c>
      <c r="I715" s="36">
        <v>138.44</v>
      </c>
      <c r="J715" s="36">
        <v>1344.44</v>
      </c>
    </row>
    <row r="716" spans="1:10" x14ac:dyDescent="0.2">
      <c r="B716" s="35" t="s">
        <v>1197</v>
      </c>
      <c r="C716" s="35" t="s">
        <v>972</v>
      </c>
      <c r="D716" s="35"/>
      <c r="E716" s="35"/>
      <c r="F716" s="35"/>
      <c r="G716" s="35" t="s">
        <v>1198</v>
      </c>
      <c r="H716" s="35" t="s">
        <v>1049</v>
      </c>
      <c r="I716" s="36">
        <v>60.18</v>
      </c>
      <c r="J716" s="36">
        <v>1404.62</v>
      </c>
    </row>
    <row r="717" spans="1:10" x14ac:dyDescent="0.2">
      <c r="B717" s="35" t="s">
        <v>714</v>
      </c>
      <c r="C717" s="35" t="s">
        <v>972</v>
      </c>
      <c r="D717" s="35"/>
      <c r="E717" s="35"/>
      <c r="F717" s="35"/>
      <c r="G717" s="35" t="s">
        <v>1199</v>
      </c>
      <c r="H717" s="35" t="s">
        <v>1049</v>
      </c>
      <c r="I717" s="36">
        <v>88.1</v>
      </c>
      <c r="J717" s="36">
        <v>1492.72</v>
      </c>
    </row>
    <row r="718" spans="1:10" x14ac:dyDescent="0.2">
      <c r="B718" s="35" t="s">
        <v>714</v>
      </c>
      <c r="C718" s="35" t="s">
        <v>972</v>
      </c>
      <c r="D718" s="35"/>
      <c r="E718" s="35"/>
      <c r="F718" s="35"/>
      <c r="G718" s="35" t="s">
        <v>1199</v>
      </c>
      <c r="H718" s="35" t="s">
        <v>1049</v>
      </c>
      <c r="I718" s="36">
        <v>88.1</v>
      </c>
      <c r="J718" s="36">
        <v>1580.82</v>
      </c>
    </row>
    <row r="719" spans="1:10" x14ac:dyDescent="0.2">
      <c r="B719" s="35" t="s">
        <v>727</v>
      </c>
      <c r="C719" s="35" t="s">
        <v>972</v>
      </c>
      <c r="D719" s="35"/>
      <c r="E719" s="35"/>
      <c r="F719" s="35"/>
      <c r="G719" s="35" t="s">
        <v>1200</v>
      </c>
      <c r="H719" s="35" t="s">
        <v>1049</v>
      </c>
      <c r="I719" s="36">
        <v>169.5</v>
      </c>
      <c r="J719" s="36">
        <v>1750.32</v>
      </c>
    </row>
    <row r="720" spans="1:10" x14ac:dyDescent="0.2">
      <c r="B720" s="35" t="s">
        <v>727</v>
      </c>
      <c r="C720" s="35" t="s">
        <v>972</v>
      </c>
      <c r="D720" s="35"/>
      <c r="E720" s="35"/>
      <c r="F720" s="35"/>
      <c r="G720" s="35" t="s">
        <v>1200</v>
      </c>
      <c r="H720" s="35" t="s">
        <v>1049</v>
      </c>
      <c r="I720" s="36">
        <v>169.5</v>
      </c>
      <c r="J720" s="36">
        <v>1919.82</v>
      </c>
    </row>
    <row r="721" spans="1:10" x14ac:dyDescent="0.2">
      <c r="B721" s="35" t="s">
        <v>764</v>
      </c>
      <c r="C721" s="35" t="s">
        <v>972</v>
      </c>
      <c r="D721" s="35"/>
      <c r="E721" s="35" t="s">
        <v>1201</v>
      </c>
      <c r="F721" s="35"/>
      <c r="G721" s="35" t="s">
        <v>1202</v>
      </c>
      <c r="H721" s="35" t="s">
        <v>1049</v>
      </c>
      <c r="I721" s="36">
        <v>118.61</v>
      </c>
      <c r="J721" s="36">
        <v>2038.43</v>
      </c>
    </row>
    <row r="722" spans="1:10" x14ac:dyDescent="0.2">
      <c r="B722" s="35" t="s">
        <v>1203</v>
      </c>
      <c r="C722" s="35" t="s">
        <v>972</v>
      </c>
      <c r="D722" s="35"/>
      <c r="E722" s="35"/>
      <c r="F722" s="35"/>
      <c r="G722" s="35" t="s">
        <v>1204</v>
      </c>
      <c r="H722" s="35" t="s">
        <v>1049</v>
      </c>
      <c r="I722" s="36">
        <v>389.38</v>
      </c>
      <c r="J722" s="36">
        <v>2427.81</v>
      </c>
    </row>
    <row r="723" spans="1:10" x14ac:dyDescent="0.2">
      <c r="B723" s="35" t="s">
        <v>785</v>
      </c>
      <c r="C723" s="35" t="s">
        <v>972</v>
      </c>
      <c r="D723" s="35"/>
      <c r="E723" s="35"/>
      <c r="F723" s="35"/>
      <c r="G723" s="35" t="s">
        <v>1205</v>
      </c>
      <c r="H723" s="35" t="s">
        <v>1049</v>
      </c>
      <c r="I723" s="36">
        <v>50</v>
      </c>
      <c r="J723" s="36">
        <v>2477.81</v>
      </c>
    </row>
    <row r="724" spans="1:10" x14ac:dyDescent="0.2">
      <c r="B724" s="35" t="s">
        <v>785</v>
      </c>
      <c r="C724" s="35" t="s">
        <v>972</v>
      </c>
      <c r="D724" s="35"/>
      <c r="E724" s="35"/>
      <c r="F724" s="35"/>
      <c r="G724" s="35" t="s">
        <v>1206</v>
      </c>
      <c r="H724" s="35" t="s">
        <v>1049</v>
      </c>
      <c r="I724" s="36">
        <v>50</v>
      </c>
      <c r="J724" s="36">
        <v>2527.81</v>
      </c>
    </row>
    <row r="725" spans="1:10" x14ac:dyDescent="0.2">
      <c r="B725" s="35" t="s">
        <v>785</v>
      </c>
      <c r="C725" s="35" t="s">
        <v>972</v>
      </c>
      <c r="D725" s="35"/>
      <c r="E725" s="35"/>
      <c r="F725" s="35"/>
      <c r="G725" s="35" t="s">
        <v>1205</v>
      </c>
      <c r="H725" s="35" t="s">
        <v>1049</v>
      </c>
      <c r="I725" s="36">
        <v>40</v>
      </c>
      <c r="J725" s="36">
        <v>2567.81</v>
      </c>
    </row>
    <row r="726" spans="1:10" x14ac:dyDescent="0.2">
      <c r="B726" s="35" t="s">
        <v>785</v>
      </c>
      <c r="C726" s="35" t="s">
        <v>972</v>
      </c>
      <c r="D726" s="35"/>
      <c r="E726" s="35"/>
      <c r="F726" s="35"/>
      <c r="G726" s="35" t="s">
        <v>1206</v>
      </c>
      <c r="H726" s="35" t="s">
        <v>1049</v>
      </c>
      <c r="I726" s="36">
        <v>60</v>
      </c>
      <c r="J726" s="36">
        <v>2627.81</v>
      </c>
    </row>
    <row r="727" spans="1:10" x14ac:dyDescent="0.2">
      <c r="B727" s="35" t="s">
        <v>785</v>
      </c>
      <c r="C727" s="35" t="s">
        <v>972</v>
      </c>
      <c r="D727" s="35"/>
      <c r="E727" s="35"/>
      <c r="F727" s="35"/>
      <c r="G727" s="35" t="s">
        <v>1207</v>
      </c>
      <c r="H727" s="35" t="s">
        <v>1049</v>
      </c>
      <c r="I727" s="36">
        <v>73.47</v>
      </c>
      <c r="J727" s="36">
        <v>2701.28</v>
      </c>
    </row>
    <row r="728" spans="1:10" x14ac:dyDescent="0.2">
      <c r="A728" s="104" t="s">
        <v>1208</v>
      </c>
      <c r="I728" s="106">
        <v>2701.28</v>
      </c>
    </row>
    <row r="729" spans="1:10" x14ac:dyDescent="0.2">
      <c r="A729" s="104" t="s">
        <v>1209</v>
      </c>
    </row>
    <row r="730" spans="1:10" x14ac:dyDescent="0.2">
      <c r="B730" s="35" t="s">
        <v>1106</v>
      </c>
      <c r="C730" s="35" t="s">
        <v>972</v>
      </c>
      <c r="D730" s="35"/>
      <c r="E730" s="35" t="s">
        <v>1210</v>
      </c>
      <c r="F730" s="35"/>
      <c r="G730" s="35" t="s">
        <v>1211</v>
      </c>
      <c r="H730" s="35" t="s">
        <v>1049</v>
      </c>
      <c r="I730" s="36">
        <v>45.79</v>
      </c>
      <c r="J730" s="36">
        <v>45.79</v>
      </c>
    </row>
    <row r="731" spans="1:10" x14ac:dyDescent="0.2">
      <c r="B731" s="35" t="s">
        <v>1193</v>
      </c>
      <c r="C731" s="35" t="s">
        <v>972</v>
      </c>
      <c r="D731" s="35"/>
      <c r="E731" s="35" t="s">
        <v>1212</v>
      </c>
      <c r="F731" s="35"/>
      <c r="G731" s="35" t="s">
        <v>1213</v>
      </c>
      <c r="H731" s="35" t="s">
        <v>1049</v>
      </c>
      <c r="I731" s="36">
        <v>450</v>
      </c>
      <c r="J731" s="36">
        <v>495.79</v>
      </c>
    </row>
    <row r="732" spans="1:10" x14ac:dyDescent="0.2">
      <c r="B732" s="35" t="s">
        <v>329</v>
      </c>
      <c r="C732" s="35" t="s">
        <v>972</v>
      </c>
      <c r="D732" s="35"/>
      <c r="E732" s="35"/>
      <c r="F732" s="35"/>
      <c r="G732" s="35" t="s">
        <v>1214</v>
      </c>
      <c r="H732" s="35" t="s">
        <v>1049</v>
      </c>
      <c r="I732" s="36">
        <v>49.91</v>
      </c>
      <c r="J732" s="36">
        <v>545.70000000000005</v>
      </c>
    </row>
    <row r="733" spans="1:10" x14ac:dyDescent="0.2">
      <c r="B733" s="35" t="s">
        <v>445</v>
      </c>
      <c r="C733" s="35" t="s">
        <v>972</v>
      </c>
      <c r="D733" s="35"/>
      <c r="E733" s="35" t="s">
        <v>1212</v>
      </c>
      <c r="F733" s="35"/>
      <c r="G733" s="35" t="s">
        <v>1215</v>
      </c>
      <c r="H733" s="35" t="s">
        <v>1049</v>
      </c>
      <c r="I733" s="36">
        <v>370</v>
      </c>
      <c r="J733" s="36">
        <v>915.7</v>
      </c>
    </row>
    <row r="734" spans="1:10" x14ac:dyDescent="0.2">
      <c r="B734" s="35" t="s">
        <v>555</v>
      </c>
      <c r="C734" s="35" t="s">
        <v>972</v>
      </c>
      <c r="D734" s="35"/>
      <c r="E734" s="35"/>
      <c r="F734" s="35"/>
      <c r="G734" s="35" t="s">
        <v>1216</v>
      </c>
      <c r="H734" s="35" t="s">
        <v>1049</v>
      </c>
      <c r="I734" s="36">
        <v>290.10000000000002</v>
      </c>
      <c r="J734" s="36">
        <v>1205.8</v>
      </c>
    </row>
    <row r="735" spans="1:10" x14ac:dyDescent="0.2">
      <c r="B735" s="35" t="s">
        <v>1217</v>
      </c>
      <c r="C735" s="35" t="s">
        <v>972</v>
      </c>
      <c r="D735" s="35"/>
      <c r="E735" s="35" t="s">
        <v>1212</v>
      </c>
      <c r="F735" s="35"/>
      <c r="G735" s="35" t="s">
        <v>1218</v>
      </c>
      <c r="H735" s="35" t="s">
        <v>1049</v>
      </c>
      <c r="I735" s="36">
        <v>350</v>
      </c>
      <c r="J735" s="36">
        <v>1555.8</v>
      </c>
    </row>
    <row r="736" spans="1:10" x14ac:dyDescent="0.2">
      <c r="B736" s="35" t="s">
        <v>1219</v>
      </c>
      <c r="C736" s="35" t="s">
        <v>972</v>
      </c>
      <c r="D736" s="35"/>
      <c r="E736" s="35"/>
      <c r="F736" s="35"/>
      <c r="G736" s="35" t="s">
        <v>1220</v>
      </c>
      <c r="H736" s="35" t="s">
        <v>1049</v>
      </c>
      <c r="I736" s="36">
        <v>639.58000000000004</v>
      </c>
      <c r="J736" s="36">
        <v>2195.38</v>
      </c>
    </row>
    <row r="737" spans="2:10" x14ac:dyDescent="0.2">
      <c r="B737" s="35" t="s">
        <v>1221</v>
      </c>
      <c r="C737" s="35" t="s">
        <v>972</v>
      </c>
      <c r="D737" s="35"/>
      <c r="E737" s="35" t="s">
        <v>1212</v>
      </c>
      <c r="F737" s="35"/>
      <c r="G737" s="35" t="s">
        <v>1222</v>
      </c>
      <c r="H737" s="35" t="s">
        <v>1049</v>
      </c>
      <c r="I737" s="36">
        <v>350</v>
      </c>
      <c r="J737" s="36">
        <v>2545.38</v>
      </c>
    </row>
    <row r="738" spans="2:10" x14ac:dyDescent="0.2">
      <c r="B738" s="35" t="s">
        <v>1223</v>
      </c>
      <c r="C738" s="35" t="s">
        <v>972</v>
      </c>
      <c r="D738" s="35"/>
      <c r="E738" s="35"/>
      <c r="F738" s="35"/>
      <c r="G738" s="35" t="s">
        <v>1224</v>
      </c>
      <c r="H738" s="35" t="s">
        <v>1049</v>
      </c>
      <c r="I738" s="36">
        <v>202.21</v>
      </c>
      <c r="J738" s="36">
        <v>2747.59</v>
      </c>
    </row>
    <row r="739" spans="2:10" x14ac:dyDescent="0.2">
      <c r="B739" s="35" t="s">
        <v>1225</v>
      </c>
      <c r="C739" s="35" t="s">
        <v>972</v>
      </c>
      <c r="D739" s="35"/>
      <c r="E739" s="35" t="s">
        <v>1212</v>
      </c>
      <c r="F739" s="35"/>
      <c r="G739" s="35" t="s">
        <v>1226</v>
      </c>
      <c r="H739" s="35" t="s">
        <v>1049</v>
      </c>
      <c r="I739" s="36">
        <v>500</v>
      </c>
      <c r="J739" s="36">
        <v>3247.59</v>
      </c>
    </row>
    <row r="740" spans="2:10" x14ac:dyDescent="0.2">
      <c r="B740" s="35" t="s">
        <v>667</v>
      </c>
      <c r="C740" s="35" t="s">
        <v>972</v>
      </c>
      <c r="D740" s="35"/>
      <c r="E740" s="35"/>
      <c r="F740" s="35"/>
      <c r="G740" s="35" t="s">
        <v>1227</v>
      </c>
      <c r="H740" s="35" t="s">
        <v>1049</v>
      </c>
      <c r="I740" s="36">
        <v>305.45</v>
      </c>
      <c r="J740" s="36">
        <v>3553.04</v>
      </c>
    </row>
    <row r="741" spans="2:10" x14ac:dyDescent="0.2">
      <c r="B741" s="35" t="s">
        <v>1228</v>
      </c>
      <c r="C741" s="35" t="s">
        <v>972</v>
      </c>
      <c r="D741" s="35"/>
      <c r="E741" s="35" t="s">
        <v>1212</v>
      </c>
      <c r="F741" s="35"/>
      <c r="G741" s="35" t="s">
        <v>1229</v>
      </c>
      <c r="H741" s="35" t="s">
        <v>1049</v>
      </c>
      <c r="I741" s="36">
        <v>500</v>
      </c>
      <c r="J741" s="36">
        <v>4053.04</v>
      </c>
    </row>
    <row r="742" spans="2:10" x14ac:dyDescent="0.2">
      <c r="B742" s="35" t="s">
        <v>729</v>
      </c>
      <c r="C742" s="35" t="s">
        <v>972</v>
      </c>
      <c r="D742" s="35"/>
      <c r="E742" s="35"/>
      <c r="F742" s="35"/>
      <c r="G742" s="35" t="s">
        <v>1230</v>
      </c>
      <c r="H742" s="35" t="s">
        <v>1049</v>
      </c>
      <c r="I742" s="36">
        <v>899.76</v>
      </c>
      <c r="J742" s="36">
        <v>4952.8</v>
      </c>
    </row>
    <row r="743" spans="2:10" x14ac:dyDescent="0.2">
      <c r="B743" s="35" t="s">
        <v>751</v>
      </c>
      <c r="C743" s="35" t="s">
        <v>972</v>
      </c>
      <c r="D743" s="35"/>
      <c r="E743" s="35" t="s">
        <v>1212</v>
      </c>
      <c r="F743" s="35"/>
      <c r="G743" s="35" t="s">
        <v>1231</v>
      </c>
      <c r="H743" s="35" t="s">
        <v>1049</v>
      </c>
      <c r="I743" s="36">
        <v>500</v>
      </c>
      <c r="J743" s="36">
        <v>5452.8</v>
      </c>
    </row>
    <row r="744" spans="2:10" x14ac:dyDescent="0.2">
      <c r="B744" s="35" t="s">
        <v>1064</v>
      </c>
      <c r="C744" s="35" t="s">
        <v>972</v>
      </c>
      <c r="D744" s="35"/>
      <c r="E744" s="35"/>
      <c r="F744" s="35"/>
      <c r="G744" s="35" t="s">
        <v>1232</v>
      </c>
      <c r="H744" s="35" t="s">
        <v>1049</v>
      </c>
      <c r="I744" s="36">
        <v>963.29</v>
      </c>
      <c r="J744" s="36">
        <v>6416.09</v>
      </c>
    </row>
    <row r="745" spans="2:10" x14ac:dyDescent="0.2">
      <c r="B745" s="35" t="s">
        <v>1233</v>
      </c>
      <c r="C745" s="35" t="s">
        <v>972</v>
      </c>
      <c r="D745" s="35"/>
      <c r="E745" s="35" t="s">
        <v>1212</v>
      </c>
      <c r="F745" s="35"/>
      <c r="G745" s="35" t="s">
        <v>1234</v>
      </c>
      <c r="H745" s="35" t="s">
        <v>1049</v>
      </c>
      <c r="I745" s="36">
        <v>500</v>
      </c>
      <c r="J745" s="36">
        <v>6916.09</v>
      </c>
    </row>
    <row r="746" spans="2:10" x14ac:dyDescent="0.2">
      <c r="B746" s="35" t="s">
        <v>1235</v>
      </c>
      <c r="C746" s="35" t="s">
        <v>972</v>
      </c>
      <c r="D746" s="35"/>
      <c r="E746" s="35"/>
      <c r="F746" s="35"/>
      <c r="G746" s="35" t="s">
        <v>1236</v>
      </c>
      <c r="H746" s="35" t="s">
        <v>1049</v>
      </c>
      <c r="I746" s="36">
        <v>477.47</v>
      </c>
      <c r="J746" s="36">
        <v>7393.56</v>
      </c>
    </row>
    <row r="747" spans="2:10" x14ac:dyDescent="0.2">
      <c r="B747" s="35" t="s">
        <v>1237</v>
      </c>
      <c r="C747" s="35" t="s">
        <v>972</v>
      </c>
      <c r="D747" s="35"/>
      <c r="E747" s="35" t="s">
        <v>1212</v>
      </c>
      <c r="F747" s="35"/>
      <c r="G747" s="35" t="s">
        <v>1238</v>
      </c>
      <c r="H747" s="35" t="s">
        <v>1049</v>
      </c>
      <c r="I747" s="36">
        <v>439.46</v>
      </c>
      <c r="J747" s="36">
        <v>7833.02</v>
      </c>
    </row>
    <row r="748" spans="2:10" x14ac:dyDescent="0.2">
      <c r="B748" s="35" t="s">
        <v>1239</v>
      </c>
      <c r="C748" s="35" t="s">
        <v>972</v>
      </c>
      <c r="D748" s="35"/>
      <c r="E748" s="35" t="s">
        <v>1240</v>
      </c>
      <c r="F748" s="35"/>
      <c r="G748" s="35" t="s">
        <v>1241</v>
      </c>
      <c r="H748" s="35" t="s">
        <v>1049</v>
      </c>
      <c r="I748" s="36">
        <v>323.82</v>
      </c>
      <c r="J748" s="36">
        <v>8156.84</v>
      </c>
    </row>
    <row r="749" spans="2:10" x14ac:dyDescent="0.2">
      <c r="B749" s="35" t="s">
        <v>808</v>
      </c>
      <c r="C749" s="35" t="s">
        <v>972</v>
      </c>
      <c r="D749" s="35"/>
      <c r="E749" s="35" t="s">
        <v>1212</v>
      </c>
      <c r="F749" s="35"/>
      <c r="G749" s="35" t="s">
        <v>1242</v>
      </c>
      <c r="H749" s="35" t="s">
        <v>1049</v>
      </c>
      <c r="I749" s="36">
        <v>500</v>
      </c>
      <c r="J749" s="36">
        <v>8656.84</v>
      </c>
    </row>
    <row r="750" spans="2:10" x14ac:dyDescent="0.2">
      <c r="B750" s="35" t="s">
        <v>873</v>
      </c>
      <c r="C750" s="35" t="s">
        <v>972</v>
      </c>
      <c r="D750" s="35"/>
      <c r="E750" s="35" t="s">
        <v>1240</v>
      </c>
      <c r="F750" s="35"/>
      <c r="G750" s="35" t="s">
        <v>1243</v>
      </c>
      <c r="H750" s="35" t="s">
        <v>1049</v>
      </c>
      <c r="I750" s="36">
        <v>243.5</v>
      </c>
      <c r="J750" s="36">
        <v>8900.34</v>
      </c>
    </row>
    <row r="751" spans="2:10" x14ac:dyDescent="0.2">
      <c r="B751" s="35" t="s">
        <v>884</v>
      </c>
      <c r="C751" s="35" t="s">
        <v>972</v>
      </c>
      <c r="D751" s="35"/>
      <c r="E751" s="35" t="s">
        <v>1212</v>
      </c>
      <c r="F751" s="35"/>
      <c r="G751" s="35" t="s">
        <v>1244</v>
      </c>
      <c r="H751" s="35" t="s">
        <v>1049</v>
      </c>
      <c r="I751" s="36">
        <v>500</v>
      </c>
      <c r="J751" s="36">
        <v>9400.34</v>
      </c>
    </row>
    <row r="752" spans="2:10" x14ac:dyDescent="0.2">
      <c r="B752" s="35" t="s">
        <v>1245</v>
      </c>
      <c r="C752" s="35" t="s">
        <v>972</v>
      </c>
      <c r="D752" s="35"/>
      <c r="E752" s="35" t="s">
        <v>1240</v>
      </c>
      <c r="F752" s="35"/>
      <c r="G752" s="35" t="s">
        <v>1246</v>
      </c>
      <c r="H752" s="35" t="s">
        <v>1049</v>
      </c>
      <c r="I752" s="36">
        <v>767.69</v>
      </c>
      <c r="J752" s="36">
        <v>10168.030000000001</v>
      </c>
    </row>
    <row r="753" spans="1:10" x14ac:dyDescent="0.2">
      <c r="B753" s="35" t="s">
        <v>1247</v>
      </c>
      <c r="C753" s="35" t="s">
        <v>972</v>
      </c>
      <c r="D753" s="35"/>
      <c r="E753" s="35" t="s">
        <v>1212</v>
      </c>
      <c r="F753" s="35"/>
      <c r="G753" s="35" t="s">
        <v>1248</v>
      </c>
      <c r="H753" s="35" t="s">
        <v>1049</v>
      </c>
      <c r="I753" s="36">
        <v>500</v>
      </c>
      <c r="J753" s="36">
        <v>10668.03</v>
      </c>
    </row>
    <row r="754" spans="1:10" x14ac:dyDescent="0.2">
      <c r="A754" s="104" t="s">
        <v>1249</v>
      </c>
      <c r="I754" s="106">
        <v>10668.03</v>
      </c>
    </row>
    <row r="755" spans="1:10" x14ac:dyDescent="0.2">
      <c r="A755" s="104" t="s">
        <v>1250</v>
      </c>
    </row>
    <row r="756" spans="1:10" x14ac:dyDescent="0.2">
      <c r="B756" s="35" t="s">
        <v>1013</v>
      </c>
      <c r="C756" s="35" t="s">
        <v>91</v>
      </c>
      <c r="D756" s="35" t="s">
        <v>1251</v>
      </c>
      <c r="E756" s="35"/>
      <c r="F756" s="35"/>
      <c r="G756" s="35" t="s">
        <v>1252</v>
      </c>
      <c r="H756" s="105" t="s">
        <v>135</v>
      </c>
      <c r="I756" s="36">
        <v>1035</v>
      </c>
      <c r="J756" s="36">
        <v>1035</v>
      </c>
    </row>
    <row r="757" spans="1:10" x14ac:dyDescent="0.2">
      <c r="A757" s="104" t="s">
        <v>1253</v>
      </c>
      <c r="I757" s="106">
        <v>1035</v>
      </c>
    </row>
    <row r="758" spans="1:10" x14ac:dyDescent="0.2">
      <c r="A758" s="104" t="s">
        <v>1254</v>
      </c>
    </row>
    <row r="759" spans="1:10" x14ac:dyDescent="0.2">
      <c r="B759" s="35" t="s">
        <v>1106</v>
      </c>
      <c r="C759" s="35" t="s">
        <v>972</v>
      </c>
      <c r="D759" s="35"/>
      <c r="E759" s="35" t="s">
        <v>1255</v>
      </c>
      <c r="F759" s="35"/>
      <c r="G759" s="35" t="s">
        <v>1256</v>
      </c>
      <c r="H759" s="35" t="s">
        <v>1049</v>
      </c>
      <c r="I759" s="36">
        <v>6.59</v>
      </c>
      <c r="J759" s="36">
        <v>6.59</v>
      </c>
    </row>
    <row r="760" spans="1:10" x14ac:dyDescent="0.2">
      <c r="B760" s="35" t="s">
        <v>414</v>
      </c>
      <c r="C760" s="35" t="s">
        <v>1058</v>
      </c>
      <c r="D760" s="35">
        <v>1185</v>
      </c>
      <c r="E760" s="35" t="s">
        <v>1257</v>
      </c>
      <c r="F760" s="35"/>
      <c r="G760" s="35" t="s">
        <v>1258</v>
      </c>
      <c r="H760" s="35" t="s">
        <v>1049</v>
      </c>
      <c r="I760" s="36">
        <v>376.35</v>
      </c>
      <c r="J760" s="36">
        <v>382.94</v>
      </c>
    </row>
    <row r="761" spans="1:10" x14ac:dyDescent="0.2">
      <c r="B761" s="35" t="s">
        <v>576</v>
      </c>
      <c r="C761" s="35" t="s">
        <v>972</v>
      </c>
      <c r="D761" s="35"/>
      <c r="E761" s="35"/>
      <c r="F761" s="35"/>
      <c r="G761" s="35" t="s">
        <v>1259</v>
      </c>
      <c r="H761" s="35" t="s">
        <v>1049</v>
      </c>
      <c r="I761" s="36">
        <v>172.35</v>
      </c>
      <c r="J761" s="36">
        <v>555.29</v>
      </c>
    </row>
    <row r="762" spans="1:10" x14ac:dyDescent="0.2">
      <c r="B762" s="35" t="s">
        <v>719</v>
      </c>
      <c r="C762" s="35" t="s">
        <v>972</v>
      </c>
      <c r="D762" s="35"/>
      <c r="E762" s="35" t="s">
        <v>1016</v>
      </c>
      <c r="F762" s="35"/>
      <c r="G762" s="35" t="s">
        <v>1260</v>
      </c>
      <c r="H762" s="35" t="s">
        <v>1049</v>
      </c>
      <c r="I762" s="36">
        <v>750</v>
      </c>
      <c r="J762" s="36">
        <v>1305.29</v>
      </c>
    </row>
    <row r="763" spans="1:10" x14ac:dyDescent="0.2">
      <c r="B763" s="35" t="s">
        <v>831</v>
      </c>
      <c r="C763" s="35" t="s">
        <v>1058</v>
      </c>
      <c r="D763" s="35">
        <v>1217</v>
      </c>
      <c r="E763" s="35" t="s">
        <v>1257</v>
      </c>
      <c r="F763" s="35"/>
      <c r="G763" s="35" t="s">
        <v>1261</v>
      </c>
      <c r="H763" s="35" t="s">
        <v>1049</v>
      </c>
      <c r="I763" s="36">
        <v>322</v>
      </c>
      <c r="J763" s="36">
        <v>1627.29</v>
      </c>
    </row>
    <row r="764" spans="1:10" x14ac:dyDescent="0.2">
      <c r="B764" s="35" t="s">
        <v>875</v>
      </c>
      <c r="C764" s="35" t="s">
        <v>972</v>
      </c>
      <c r="D764" s="35" t="s">
        <v>1262</v>
      </c>
      <c r="E764" s="35" t="s">
        <v>1263</v>
      </c>
      <c r="F764" s="35"/>
      <c r="G764" s="35" t="s">
        <v>1264</v>
      </c>
      <c r="H764" s="35" t="s">
        <v>262</v>
      </c>
      <c r="I764" s="36">
        <v>25</v>
      </c>
      <c r="J764" s="36">
        <v>1652.29</v>
      </c>
    </row>
    <row r="765" spans="1:10" x14ac:dyDescent="0.2">
      <c r="B765" s="35" t="s">
        <v>1245</v>
      </c>
      <c r="C765" s="35" t="s">
        <v>972</v>
      </c>
      <c r="D765" s="35" t="s">
        <v>1265</v>
      </c>
      <c r="E765" s="35" t="s">
        <v>1263</v>
      </c>
      <c r="F765" s="35"/>
      <c r="G765" s="35" t="s">
        <v>446</v>
      </c>
      <c r="H765" s="35" t="s">
        <v>262</v>
      </c>
      <c r="I765" s="36">
        <v>21</v>
      </c>
      <c r="J765" s="36">
        <v>1673.29</v>
      </c>
    </row>
    <row r="766" spans="1:10" x14ac:dyDescent="0.2">
      <c r="B766" s="35" t="s">
        <v>1266</v>
      </c>
      <c r="C766" s="35" t="s">
        <v>972</v>
      </c>
      <c r="D766" s="35" t="s">
        <v>1267</v>
      </c>
      <c r="E766" s="35" t="s">
        <v>1263</v>
      </c>
      <c r="F766" s="35"/>
      <c r="G766" s="35" t="s">
        <v>446</v>
      </c>
      <c r="H766" s="35" t="s">
        <v>262</v>
      </c>
      <c r="I766" s="36">
        <v>248.98</v>
      </c>
      <c r="J766" s="36">
        <v>1922.27</v>
      </c>
    </row>
    <row r="767" spans="1:10" x14ac:dyDescent="0.2">
      <c r="B767" s="35" t="s">
        <v>897</v>
      </c>
      <c r="C767" s="35" t="s">
        <v>91</v>
      </c>
      <c r="D767" s="35" t="s">
        <v>1268</v>
      </c>
      <c r="E767" s="35"/>
      <c r="F767" s="35"/>
      <c r="G767" s="35"/>
      <c r="H767" s="105" t="s">
        <v>135</v>
      </c>
      <c r="I767" s="36">
        <v>927</v>
      </c>
      <c r="J767" s="36">
        <v>2849.27</v>
      </c>
    </row>
    <row r="768" spans="1:10" x14ac:dyDescent="0.2">
      <c r="A768" s="104" t="s">
        <v>1269</v>
      </c>
      <c r="I768" s="106">
        <v>2849.27</v>
      </c>
    </row>
    <row r="769" spans="1:10" x14ac:dyDescent="0.2">
      <c r="A769" s="104" t="s">
        <v>1270</v>
      </c>
    </row>
    <row r="770" spans="1:10" x14ac:dyDescent="0.2">
      <c r="A770" s="104" t="s">
        <v>1271</v>
      </c>
    </row>
    <row r="771" spans="1:10" x14ac:dyDescent="0.2">
      <c r="B771" s="35" t="s">
        <v>1018</v>
      </c>
      <c r="C771" s="35" t="s">
        <v>1058</v>
      </c>
      <c r="D771" s="35">
        <v>1179</v>
      </c>
      <c r="E771" s="35" t="s">
        <v>1272</v>
      </c>
      <c r="F771" s="35"/>
      <c r="G771" s="35" t="s">
        <v>1273</v>
      </c>
      <c r="H771" s="35" t="s">
        <v>1049</v>
      </c>
      <c r="I771" s="36">
        <v>1000</v>
      </c>
      <c r="J771" s="36">
        <v>1000</v>
      </c>
    </row>
    <row r="772" spans="1:10" x14ac:dyDescent="0.2">
      <c r="B772" s="35" t="s">
        <v>1018</v>
      </c>
      <c r="C772" s="35" t="s">
        <v>1058</v>
      </c>
      <c r="D772" s="35">
        <v>1174</v>
      </c>
      <c r="E772" s="35" t="s">
        <v>1274</v>
      </c>
      <c r="F772" s="35"/>
      <c r="G772" s="35" t="s">
        <v>1275</v>
      </c>
      <c r="H772" s="35" t="s">
        <v>1049</v>
      </c>
      <c r="I772" s="36">
        <v>1000</v>
      </c>
      <c r="J772" s="36">
        <v>2000</v>
      </c>
    </row>
    <row r="773" spans="1:10" x14ac:dyDescent="0.2">
      <c r="B773" s="35" t="s">
        <v>1276</v>
      </c>
      <c r="C773" s="35" t="s">
        <v>1058</v>
      </c>
      <c r="D773" s="35">
        <v>1180</v>
      </c>
      <c r="E773" s="35" t="s">
        <v>1277</v>
      </c>
      <c r="F773" s="35"/>
      <c r="G773" s="35" t="s">
        <v>1278</v>
      </c>
      <c r="H773" s="35" t="s">
        <v>1049</v>
      </c>
      <c r="I773" s="36">
        <v>1600</v>
      </c>
      <c r="J773" s="36">
        <v>3600</v>
      </c>
    </row>
    <row r="774" spans="1:10" x14ac:dyDescent="0.2">
      <c r="B774" s="35" t="s">
        <v>1279</v>
      </c>
      <c r="C774" s="35" t="s">
        <v>1058</v>
      </c>
      <c r="D774" s="35">
        <v>1177</v>
      </c>
      <c r="E774" s="35" t="s">
        <v>1280</v>
      </c>
      <c r="F774" s="35"/>
      <c r="G774" s="35" t="s">
        <v>1281</v>
      </c>
      <c r="H774" s="35" t="s">
        <v>1049</v>
      </c>
      <c r="I774" s="36">
        <v>4200</v>
      </c>
      <c r="J774" s="36">
        <v>7800</v>
      </c>
    </row>
    <row r="775" spans="1:10" x14ac:dyDescent="0.2">
      <c r="B775" s="35" t="s">
        <v>1282</v>
      </c>
      <c r="C775" s="35" t="s">
        <v>1058</v>
      </c>
      <c r="D775" s="35">
        <v>1170</v>
      </c>
      <c r="E775" s="35" t="s">
        <v>1283</v>
      </c>
      <c r="F775" s="35"/>
      <c r="G775" s="35" t="s">
        <v>1284</v>
      </c>
      <c r="H775" s="35" t="s">
        <v>1049</v>
      </c>
      <c r="I775" s="36">
        <v>810</v>
      </c>
      <c r="J775" s="36">
        <v>8610</v>
      </c>
    </row>
    <row r="776" spans="1:10" x14ac:dyDescent="0.2">
      <c r="B776" s="35" t="s">
        <v>1193</v>
      </c>
      <c r="C776" s="35" t="s">
        <v>1058</v>
      </c>
      <c r="D776" s="35">
        <v>1171</v>
      </c>
      <c r="E776" s="35" t="s">
        <v>1285</v>
      </c>
      <c r="F776" s="35"/>
      <c r="G776" s="35" t="s">
        <v>1286</v>
      </c>
      <c r="H776" s="35" t="s">
        <v>1049</v>
      </c>
      <c r="I776" s="36">
        <v>600</v>
      </c>
      <c r="J776" s="36">
        <v>9210</v>
      </c>
    </row>
    <row r="777" spans="1:10" x14ac:dyDescent="0.2">
      <c r="B777" s="35" t="s">
        <v>307</v>
      </c>
      <c r="C777" s="35" t="s">
        <v>1058</v>
      </c>
      <c r="D777" s="35">
        <v>1173</v>
      </c>
      <c r="E777" s="35" t="s">
        <v>1285</v>
      </c>
      <c r="F777" s="35"/>
      <c r="G777" s="35" t="s">
        <v>1287</v>
      </c>
      <c r="H777" s="35" t="s">
        <v>1049</v>
      </c>
      <c r="I777" s="36">
        <v>1000</v>
      </c>
      <c r="J777" s="36">
        <v>10210</v>
      </c>
    </row>
    <row r="778" spans="1:10" x14ac:dyDescent="0.2">
      <c r="B778" s="35" t="s">
        <v>307</v>
      </c>
      <c r="C778" s="35" t="s">
        <v>1058</v>
      </c>
      <c r="D778" s="35">
        <v>1172</v>
      </c>
      <c r="E778" s="35" t="s">
        <v>1274</v>
      </c>
      <c r="F778" s="35"/>
      <c r="G778" s="35" t="s">
        <v>1288</v>
      </c>
      <c r="H778" s="35" t="s">
        <v>1049</v>
      </c>
      <c r="I778" s="36">
        <v>1000</v>
      </c>
      <c r="J778" s="36">
        <v>11210</v>
      </c>
    </row>
    <row r="779" spans="1:10" x14ac:dyDescent="0.2">
      <c r="B779" s="35" t="s">
        <v>313</v>
      </c>
      <c r="C779" s="35" t="s">
        <v>1058</v>
      </c>
      <c r="D779" s="35">
        <v>1183</v>
      </c>
      <c r="E779" s="35" t="s">
        <v>1283</v>
      </c>
      <c r="F779" s="35"/>
      <c r="G779" s="35" t="s">
        <v>1289</v>
      </c>
      <c r="H779" s="35" t="s">
        <v>1049</v>
      </c>
      <c r="I779" s="36">
        <v>500</v>
      </c>
      <c r="J779" s="36">
        <v>11710</v>
      </c>
    </row>
    <row r="780" spans="1:10" x14ac:dyDescent="0.2">
      <c r="B780" s="35" t="s">
        <v>445</v>
      </c>
      <c r="C780" s="35" t="s">
        <v>1058</v>
      </c>
      <c r="D780" s="35">
        <v>1187</v>
      </c>
      <c r="E780" s="35" t="s">
        <v>1274</v>
      </c>
      <c r="F780" s="35"/>
      <c r="G780" s="35" t="s">
        <v>1288</v>
      </c>
      <c r="H780" s="35" t="s">
        <v>1049</v>
      </c>
      <c r="I780" s="36">
        <v>1000</v>
      </c>
      <c r="J780" s="36">
        <v>12710</v>
      </c>
    </row>
    <row r="781" spans="1:10" x14ac:dyDescent="0.2">
      <c r="B781" s="35" t="s">
        <v>445</v>
      </c>
      <c r="C781" s="35" t="s">
        <v>1058</v>
      </c>
      <c r="D781" s="35">
        <v>1186</v>
      </c>
      <c r="E781" s="35" t="s">
        <v>1285</v>
      </c>
      <c r="F781" s="35"/>
      <c r="G781" s="35" t="s">
        <v>1290</v>
      </c>
      <c r="H781" s="35" t="s">
        <v>1049</v>
      </c>
      <c r="I781" s="36">
        <v>1140</v>
      </c>
      <c r="J781" s="36">
        <v>13850</v>
      </c>
    </row>
    <row r="782" spans="1:10" x14ac:dyDescent="0.2">
      <c r="B782" s="35" t="s">
        <v>453</v>
      </c>
      <c r="C782" s="35" t="s">
        <v>1058</v>
      </c>
      <c r="D782" s="35">
        <v>1198</v>
      </c>
      <c r="E782" s="35" t="s">
        <v>1285</v>
      </c>
      <c r="F782" s="35"/>
      <c r="G782" s="35" t="s">
        <v>1290</v>
      </c>
      <c r="H782" s="35" t="s">
        <v>1049</v>
      </c>
      <c r="I782" s="36">
        <v>48.56</v>
      </c>
      <c r="J782" s="36">
        <v>13898.56</v>
      </c>
    </row>
    <row r="783" spans="1:10" x14ac:dyDescent="0.2">
      <c r="B783" s="35" t="s">
        <v>453</v>
      </c>
      <c r="C783" s="35" t="s">
        <v>1058</v>
      </c>
      <c r="D783" s="35">
        <v>1197</v>
      </c>
      <c r="E783" s="35" t="s">
        <v>1283</v>
      </c>
      <c r="F783" s="35"/>
      <c r="G783" s="35" t="s">
        <v>1291</v>
      </c>
      <c r="H783" s="35" t="s">
        <v>1049</v>
      </c>
      <c r="I783" s="36">
        <v>141.41</v>
      </c>
      <c r="J783" s="36">
        <v>14039.97</v>
      </c>
    </row>
    <row r="784" spans="1:10" x14ac:dyDescent="0.2">
      <c r="B784" s="35" t="s">
        <v>498</v>
      </c>
      <c r="C784" s="35" t="s">
        <v>1058</v>
      </c>
      <c r="D784" s="35">
        <v>1188</v>
      </c>
      <c r="E784" s="35" t="s">
        <v>1277</v>
      </c>
      <c r="F784" s="35"/>
      <c r="G784" s="35" t="s">
        <v>1292</v>
      </c>
      <c r="H784" s="35" t="s">
        <v>1049</v>
      </c>
      <c r="I784" s="36">
        <v>3580</v>
      </c>
      <c r="J784" s="36">
        <v>17619.97</v>
      </c>
    </row>
    <row r="785" spans="2:10" x14ac:dyDescent="0.2">
      <c r="B785" s="35" t="s">
        <v>498</v>
      </c>
      <c r="C785" s="35" t="s">
        <v>1058</v>
      </c>
      <c r="D785" s="35">
        <v>1189</v>
      </c>
      <c r="E785" s="35" t="s">
        <v>1293</v>
      </c>
      <c r="F785" s="35"/>
      <c r="G785" s="35" t="s">
        <v>1294</v>
      </c>
      <c r="H785" s="35" t="s">
        <v>1049</v>
      </c>
      <c r="I785" s="36">
        <v>4151.75</v>
      </c>
      <c r="J785" s="36">
        <v>21771.72</v>
      </c>
    </row>
    <row r="786" spans="2:10" x14ac:dyDescent="0.2">
      <c r="B786" s="35" t="s">
        <v>563</v>
      </c>
      <c r="C786" s="35" t="s">
        <v>1058</v>
      </c>
      <c r="D786" s="35">
        <v>1204</v>
      </c>
      <c r="E786" s="35" t="s">
        <v>1285</v>
      </c>
      <c r="F786" s="35"/>
      <c r="G786" s="35" t="s">
        <v>1295</v>
      </c>
      <c r="H786" s="35" t="s">
        <v>1049</v>
      </c>
      <c r="I786" s="36">
        <v>1027</v>
      </c>
      <c r="J786" s="36">
        <v>22798.720000000001</v>
      </c>
    </row>
    <row r="787" spans="2:10" x14ac:dyDescent="0.2">
      <c r="B787" s="35" t="s">
        <v>582</v>
      </c>
      <c r="C787" s="35" t="s">
        <v>1058</v>
      </c>
      <c r="D787" s="35">
        <v>1203</v>
      </c>
      <c r="E787" s="35" t="s">
        <v>1296</v>
      </c>
      <c r="F787" s="35"/>
      <c r="G787" s="35" t="s">
        <v>1297</v>
      </c>
      <c r="H787" s="35" t="s">
        <v>1049</v>
      </c>
      <c r="I787" s="36">
        <v>500</v>
      </c>
      <c r="J787" s="36">
        <v>23298.720000000001</v>
      </c>
    </row>
    <row r="788" spans="2:10" x14ac:dyDescent="0.2">
      <c r="B788" s="35" t="s">
        <v>1298</v>
      </c>
      <c r="C788" s="35" t="s">
        <v>1058</v>
      </c>
      <c r="D788" s="35">
        <v>1207</v>
      </c>
      <c r="E788" s="35" t="s">
        <v>1285</v>
      </c>
      <c r="F788" s="35"/>
      <c r="G788" s="35" t="s">
        <v>1295</v>
      </c>
      <c r="H788" s="35" t="s">
        <v>1049</v>
      </c>
      <c r="I788" s="36">
        <v>1883.75</v>
      </c>
      <c r="J788" s="36">
        <v>25182.47</v>
      </c>
    </row>
    <row r="789" spans="2:10" x14ac:dyDescent="0.2">
      <c r="B789" s="35" t="s">
        <v>1299</v>
      </c>
      <c r="C789" s="35" t="s">
        <v>1058</v>
      </c>
      <c r="D789" s="35">
        <v>1209</v>
      </c>
      <c r="E789" s="35" t="s">
        <v>1283</v>
      </c>
      <c r="F789" s="35"/>
      <c r="G789" s="35" t="s">
        <v>1300</v>
      </c>
      <c r="H789" s="35" t="s">
        <v>1049</v>
      </c>
      <c r="I789" s="36">
        <v>184</v>
      </c>
      <c r="J789" s="36">
        <v>25366.47</v>
      </c>
    </row>
    <row r="790" spans="2:10" x14ac:dyDescent="0.2">
      <c r="B790" s="35" t="s">
        <v>1301</v>
      </c>
      <c r="C790" s="35" t="s">
        <v>1058</v>
      </c>
      <c r="D790" s="35">
        <v>1211</v>
      </c>
      <c r="E790" s="35" t="s">
        <v>1285</v>
      </c>
      <c r="F790" s="35"/>
      <c r="G790" s="35" t="s">
        <v>1302</v>
      </c>
      <c r="H790" s="35" t="s">
        <v>1049</v>
      </c>
      <c r="I790" s="36">
        <v>232</v>
      </c>
      <c r="J790" s="36">
        <v>25598.47</v>
      </c>
    </row>
    <row r="791" spans="2:10" x14ac:dyDescent="0.2">
      <c r="B791" s="35" t="s">
        <v>1301</v>
      </c>
      <c r="C791" s="35" t="s">
        <v>1058</v>
      </c>
      <c r="D791" s="35">
        <v>1210</v>
      </c>
      <c r="E791" s="35" t="s">
        <v>1303</v>
      </c>
      <c r="F791" s="35"/>
      <c r="G791" s="35" t="s">
        <v>1304</v>
      </c>
      <c r="H791" s="35" t="s">
        <v>1049</v>
      </c>
      <c r="I791" s="36">
        <v>1734</v>
      </c>
      <c r="J791" s="36">
        <v>27332.47</v>
      </c>
    </row>
    <row r="792" spans="2:10" x14ac:dyDescent="0.2">
      <c r="B792" s="35" t="s">
        <v>1305</v>
      </c>
      <c r="C792" s="35" t="s">
        <v>1058</v>
      </c>
      <c r="D792" s="35">
        <v>1216</v>
      </c>
      <c r="E792" s="35" t="s">
        <v>1274</v>
      </c>
      <c r="F792" s="35"/>
      <c r="G792" s="35" t="s">
        <v>1306</v>
      </c>
      <c r="H792" s="35" t="s">
        <v>1049</v>
      </c>
      <c r="I792" s="36">
        <v>1000</v>
      </c>
      <c r="J792" s="36">
        <v>28332.47</v>
      </c>
    </row>
    <row r="793" spans="2:10" x14ac:dyDescent="0.2">
      <c r="B793" s="35" t="s">
        <v>1305</v>
      </c>
      <c r="C793" s="35" t="s">
        <v>1058</v>
      </c>
      <c r="D793" s="35">
        <v>1218</v>
      </c>
      <c r="E793" s="35" t="s">
        <v>1274</v>
      </c>
      <c r="F793" s="35"/>
      <c r="G793" s="35" t="s">
        <v>1307</v>
      </c>
      <c r="H793" s="35" t="s">
        <v>1049</v>
      </c>
      <c r="I793" s="36">
        <v>1000</v>
      </c>
      <c r="J793" s="36">
        <v>29332.47</v>
      </c>
    </row>
    <row r="794" spans="2:10" x14ac:dyDescent="0.2">
      <c r="B794" s="35" t="s">
        <v>1305</v>
      </c>
      <c r="C794" s="35" t="s">
        <v>972</v>
      </c>
      <c r="D794" s="35"/>
      <c r="E794" s="35" t="s">
        <v>1272</v>
      </c>
      <c r="F794" s="35"/>
      <c r="G794" s="35" t="s">
        <v>1308</v>
      </c>
      <c r="H794" s="35" t="s">
        <v>1049</v>
      </c>
      <c r="I794" s="36">
        <v>3000</v>
      </c>
      <c r="J794" s="36">
        <v>32332.47</v>
      </c>
    </row>
    <row r="795" spans="2:10" x14ac:dyDescent="0.2">
      <c r="B795" s="35" t="s">
        <v>758</v>
      </c>
      <c r="C795" s="35" t="s">
        <v>1058</v>
      </c>
      <c r="D795" s="35">
        <v>1222</v>
      </c>
      <c r="E795" s="35" t="s">
        <v>1293</v>
      </c>
      <c r="F795" s="35"/>
      <c r="G795" s="35" t="s">
        <v>1309</v>
      </c>
      <c r="H795" s="35" t="s">
        <v>1049</v>
      </c>
      <c r="I795" s="36">
        <v>1000</v>
      </c>
      <c r="J795" s="36">
        <v>33332.47</v>
      </c>
    </row>
    <row r="796" spans="2:10" x14ac:dyDescent="0.2">
      <c r="B796" s="35" t="s">
        <v>1310</v>
      </c>
      <c r="C796" s="35" t="s">
        <v>1058</v>
      </c>
      <c r="D796" s="35">
        <v>1241</v>
      </c>
      <c r="E796" s="35" t="s">
        <v>1303</v>
      </c>
      <c r="F796" s="35"/>
      <c r="G796" s="35" t="s">
        <v>1311</v>
      </c>
      <c r="H796" s="35" t="s">
        <v>1049</v>
      </c>
      <c r="I796" s="36">
        <v>1700</v>
      </c>
      <c r="J796" s="36">
        <v>35032.47</v>
      </c>
    </row>
    <row r="797" spans="2:10" x14ac:dyDescent="0.2">
      <c r="B797" s="35" t="s">
        <v>1312</v>
      </c>
      <c r="C797" s="35" t="s">
        <v>1058</v>
      </c>
      <c r="D797" s="35">
        <v>1243</v>
      </c>
      <c r="E797" s="35" t="s">
        <v>1285</v>
      </c>
      <c r="F797" s="35"/>
      <c r="G797" s="35" t="s">
        <v>1313</v>
      </c>
      <c r="H797" s="35" t="s">
        <v>1049</v>
      </c>
      <c r="I797" s="36">
        <v>1700</v>
      </c>
      <c r="J797" s="36">
        <v>36732.47</v>
      </c>
    </row>
    <row r="798" spans="2:10" x14ac:dyDescent="0.2">
      <c r="B798" s="35" t="s">
        <v>1130</v>
      </c>
      <c r="C798" s="35" t="s">
        <v>1058</v>
      </c>
      <c r="D798" s="35">
        <v>1244</v>
      </c>
      <c r="E798" s="35" t="s">
        <v>1314</v>
      </c>
      <c r="F798" s="35"/>
      <c r="G798" s="35" t="s">
        <v>1315</v>
      </c>
      <c r="H798" s="35" t="s">
        <v>1049</v>
      </c>
      <c r="I798" s="36">
        <v>1000</v>
      </c>
      <c r="J798" s="36">
        <v>37732.47</v>
      </c>
    </row>
    <row r="799" spans="2:10" x14ac:dyDescent="0.2">
      <c r="B799" s="35" t="s">
        <v>779</v>
      </c>
      <c r="C799" s="35" t="s">
        <v>972</v>
      </c>
      <c r="D799" s="35" t="s">
        <v>1316</v>
      </c>
      <c r="E799" s="35" t="s">
        <v>1263</v>
      </c>
      <c r="F799" s="35"/>
      <c r="G799" s="35" t="s">
        <v>446</v>
      </c>
      <c r="H799" s="35" t="s">
        <v>262</v>
      </c>
      <c r="I799" s="36">
        <v>850</v>
      </c>
      <c r="J799" s="36">
        <v>38582.47</v>
      </c>
    </row>
    <row r="800" spans="2:10" x14ac:dyDescent="0.2">
      <c r="B800" s="35" t="s">
        <v>785</v>
      </c>
      <c r="C800" s="35" t="s">
        <v>1058</v>
      </c>
      <c r="D800" s="35">
        <v>1246</v>
      </c>
      <c r="E800" s="35" t="s">
        <v>1285</v>
      </c>
      <c r="F800" s="35"/>
      <c r="G800" s="35" t="s">
        <v>1317</v>
      </c>
      <c r="H800" s="35" t="s">
        <v>1049</v>
      </c>
      <c r="I800" s="36">
        <v>538.92999999999995</v>
      </c>
      <c r="J800" s="36">
        <v>39121.4</v>
      </c>
    </row>
    <row r="801" spans="1:10" x14ac:dyDescent="0.2">
      <c r="B801" s="35" t="s">
        <v>785</v>
      </c>
      <c r="C801" s="35" t="s">
        <v>1058</v>
      </c>
      <c r="D801" s="35">
        <v>1245</v>
      </c>
      <c r="E801" s="35" t="s">
        <v>1293</v>
      </c>
      <c r="F801" s="35"/>
      <c r="G801" s="35" t="s">
        <v>1318</v>
      </c>
      <c r="H801" s="35" t="s">
        <v>1049</v>
      </c>
      <c r="I801" s="36">
        <v>1000</v>
      </c>
      <c r="J801" s="36">
        <v>40121.4</v>
      </c>
    </row>
    <row r="802" spans="1:10" x14ac:dyDescent="0.2">
      <c r="B802" s="35" t="s">
        <v>847</v>
      </c>
      <c r="C802" s="35" t="s">
        <v>1058</v>
      </c>
      <c r="D802" s="35">
        <v>1248</v>
      </c>
      <c r="E802" s="35" t="s">
        <v>1303</v>
      </c>
      <c r="F802" s="35"/>
      <c r="G802" s="35" t="s">
        <v>1319</v>
      </c>
      <c r="H802" s="35" t="s">
        <v>1049</v>
      </c>
      <c r="I802" s="36">
        <v>1700</v>
      </c>
      <c r="J802" s="36">
        <v>41821.4</v>
      </c>
    </row>
    <row r="803" spans="1:10" x14ac:dyDescent="0.2">
      <c r="B803" s="35" t="s">
        <v>875</v>
      </c>
      <c r="C803" s="35" t="s">
        <v>972</v>
      </c>
      <c r="D803" s="35" t="s">
        <v>1262</v>
      </c>
      <c r="E803" s="35" t="s">
        <v>1263</v>
      </c>
      <c r="F803" s="35"/>
      <c r="G803" s="35" t="s">
        <v>446</v>
      </c>
      <c r="H803" s="35" t="s">
        <v>262</v>
      </c>
      <c r="I803" s="36">
        <v>1700</v>
      </c>
      <c r="J803" s="36">
        <v>43521.4</v>
      </c>
    </row>
    <row r="804" spans="1:10" x14ac:dyDescent="0.2">
      <c r="B804" s="35" t="s">
        <v>1320</v>
      </c>
      <c r="C804" s="35" t="s">
        <v>972</v>
      </c>
      <c r="D804" s="35" t="s">
        <v>1321</v>
      </c>
      <c r="E804" s="35" t="s">
        <v>1263</v>
      </c>
      <c r="F804" s="35"/>
      <c r="G804" s="35" t="s">
        <v>446</v>
      </c>
      <c r="H804" s="35" t="s">
        <v>262</v>
      </c>
      <c r="I804" s="36">
        <v>1700</v>
      </c>
      <c r="J804" s="36">
        <v>45221.4</v>
      </c>
    </row>
    <row r="805" spans="1:10" x14ac:dyDescent="0.2">
      <c r="B805" s="35" t="s">
        <v>1322</v>
      </c>
      <c r="C805" s="35" t="s">
        <v>1058</v>
      </c>
      <c r="D805" s="35">
        <v>1251</v>
      </c>
      <c r="E805" s="35" t="s">
        <v>1274</v>
      </c>
      <c r="F805" s="35"/>
      <c r="G805" s="35" t="s">
        <v>1323</v>
      </c>
      <c r="H805" s="35" t="s">
        <v>1049</v>
      </c>
      <c r="I805" s="36">
        <v>2000</v>
      </c>
      <c r="J805" s="36">
        <v>47221.4</v>
      </c>
    </row>
    <row r="806" spans="1:10" x14ac:dyDescent="0.2">
      <c r="B806" s="35" t="s">
        <v>1132</v>
      </c>
      <c r="C806" s="35" t="s">
        <v>1058</v>
      </c>
      <c r="D806" s="35">
        <v>1249</v>
      </c>
      <c r="E806" s="35" t="s">
        <v>1293</v>
      </c>
      <c r="F806" s="35"/>
      <c r="G806" s="35" t="s">
        <v>1324</v>
      </c>
      <c r="H806" s="35" t="s">
        <v>1049</v>
      </c>
      <c r="I806" s="36">
        <v>1000</v>
      </c>
      <c r="J806" s="36">
        <v>48221.4</v>
      </c>
    </row>
    <row r="807" spans="1:10" x14ac:dyDescent="0.2">
      <c r="B807" s="35" t="s">
        <v>1325</v>
      </c>
      <c r="C807" s="35" t="s">
        <v>1058</v>
      </c>
      <c r="D807" s="35">
        <v>1253</v>
      </c>
      <c r="E807" s="35" t="s">
        <v>1285</v>
      </c>
      <c r="F807" s="35"/>
      <c r="G807" s="35" t="s">
        <v>1326</v>
      </c>
      <c r="H807" s="35" t="s">
        <v>1049</v>
      </c>
      <c r="I807" s="36">
        <v>1700</v>
      </c>
      <c r="J807" s="36">
        <v>49921.4</v>
      </c>
    </row>
    <row r="808" spans="1:10" x14ac:dyDescent="0.2">
      <c r="B808" s="35" t="s">
        <v>895</v>
      </c>
      <c r="C808" s="35" t="s">
        <v>1058</v>
      </c>
      <c r="D808" s="35">
        <v>1256</v>
      </c>
      <c r="E808" s="35" t="s">
        <v>1285</v>
      </c>
      <c r="F808" s="35"/>
      <c r="G808" s="35" t="s">
        <v>1327</v>
      </c>
      <c r="H808" s="35" t="s">
        <v>1049</v>
      </c>
      <c r="I808" s="36">
        <v>1700</v>
      </c>
      <c r="J808" s="36">
        <v>51621.4</v>
      </c>
    </row>
    <row r="809" spans="1:10" x14ac:dyDescent="0.2">
      <c r="B809" s="35" t="s">
        <v>897</v>
      </c>
      <c r="C809" s="35" t="s">
        <v>91</v>
      </c>
      <c r="D809" s="35" t="s">
        <v>1268</v>
      </c>
      <c r="E809" s="35"/>
      <c r="F809" s="35"/>
      <c r="G809" s="35" t="s">
        <v>1328</v>
      </c>
      <c r="H809" s="105" t="s">
        <v>135</v>
      </c>
      <c r="I809" s="36">
        <v>500</v>
      </c>
      <c r="J809" s="36">
        <v>52121.4</v>
      </c>
    </row>
    <row r="810" spans="1:10" x14ac:dyDescent="0.2">
      <c r="B810" s="35" t="s">
        <v>897</v>
      </c>
      <c r="C810" s="35" t="s">
        <v>91</v>
      </c>
      <c r="D810" s="35" t="s">
        <v>1268</v>
      </c>
      <c r="E810" s="35"/>
      <c r="F810" s="35"/>
      <c r="G810" s="35" t="s">
        <v>1329</v>
      </c>
      <c r="H810" s="105" t="s">
        <v>135</v>
      </c>
      <c r="I810" s="36">
        <v>1000</v>
      </c>
      <c r="J810" s="36">
        <v>53121.4</v>
      </c>
    </row>
    <row r="811" spans="1:10" x14ac:dyDescent="0.2">
      <c r="B811" s="35" t="s">
        <v>897</v>
      </c>
      <c r="C811" s="35" t="s">
        <v>91</v>
      </c>
      <c r="D811" s="35" t="s">
        <v>1268</v>
      </c>
      <c r="E811" s="35"/>
      <c r="F811" s="35"/>
      <c r="G811" s="35" t="s">
        <v>1330</v>
      </c>
      <c r="H811" s="105" t="s">
        <v>135</v>
      </c>
      <c r="I811" s="36">
        <v>1000</v>
      </c>
      <c r="J811" s="36">
        <v>54121.4</v>
      </c>
    </row>
    <row r="812" spans="1:10" x14ac:dyDescent="0.2">
      <c r="B812" s="35" t="s">
        <v>897</v>
      </c>
      <c r="C812" s="35" t="s">
        <v>91</v>
      </c>
      <c r="D812" s="35" t="s">
        <v>1268</v>
      </c>
      <c r="E812" s="35"/>
      <c r="F812" s="35"/>
      <c r="G812" s="35" t="s">
        <v>1314</v>
      </c>
      <c r="H812" s="105" t="s">
        <v>135</v>
      </c>
      <c r="I812" s="36">
        <v>5235</v>
      </c>
      <c r="J812" s="36">
        <v>59356.4</v>
      </c>
    </row>
    <row r="813" spans="1:10" x14ac:dyDescent="0.2">
      <c r="B813" s="35" t="s">
        <v>897</v>
      </c>
      <c r="C813" s="35" t="s">
        <v>91</v>
      </c>
      <c r="D813" s="35" t="s">
        <v>1268</v>
      </c>
      <c r="E813" s="35"/>
      <c r="F813" s="35"/>
      <c r="G813" s="35" t="s">
        <v>1285</v>
      </c>
      <c r="H813" s="105" t="s">
        <v>135</v>
      </c>
      <c r="I813" s="36">
        <v>12100.2</v>
      </c>
      <c r="J813" s="36">
        <v>71456.600000000006</v>
      </c>
    </row>
    <row r="814" spans="1:10" x14ac:dyDescent="0.2">
      <c r="A814" s="104" t="s">
        <v>1331</v>
      </c>
      <c r="I814" s="106">
        <v>71456.600000000006</v>
      </c>
    </row>
    <row r="815" spans="1:10" x14ac:dyDescent="0.2">
      <c r="A815" s="104" t="s">
        <v>1332</v>
      </c>
    </row>
    <row r="816" spans="1:10" x14ac:dyDescent="0.2">
      <c r="B816" s="35" t="s">
        <v>1333</v>
      </c>
      <c r="C816" s="35" t="s">
        <v>1058</v>
      </c>
      <c r="D816" s="35">
        <v>1214</v>
      </c>
      <c r="E816" s="35" t="s">
        <v>216</v>
      </c>
      <c r="F816" s="35"/>
      <c r="G816" s="35" t="s">
        <v>1334</v>
      </c>
      <c r="H816" s="35" t="s">
        <v>1049</v>
      </c>
      <c r="I816" s="36">
        <v>4840</v>
      </c>
      <c r="J816" s="36">
        <v>4840</v>
      </c>
    </row>
    <row r="817" spans="1:10" x14ac:dyDescent="0.2">
      <c r="B817" s="35" t="s">
        <v>1335</v>
      </c>
      <c r="C817" s="35" t="s">
        <v>1058</v>
      </c>
      <c r="D817" s="35">
        <v>1221</v>
      </c>
      <c r="E817" s="35" t="s">
        <v>1336</v>
      </c>
      <c r="F817" s="35"/>
      <c r="G817" s="35" t="s">
        <v>1337</v>
      </c>
      <c r="H817" s="35" t="s">
        <v>1049</v>
      </c>
      <c r="I817" s="36">
        <v>3000</v>
      </c>
      <c r="J817" s="36">
        <v>7840</v>
      </c>
    </row>
    <row r="818" spans="1:10" x14ac:dyDescent="0.2">
      <c r="B818" s="35" t="s">
        <v>1338</v>
      </c>
      <c r="C818" s="35" t="s">
        <v>1058</v>
      </c>
      <c r="D818" s="35">
        <v>1235</v>
      </c>
      <c r="E818" s="35" t="s">
        <v>1336</v>
      </c>
      <c r="F818" s="35"/>
      <c r="G818" s="35" t="s">
        <v>1337</v>
      </c>
      <c r="H818" s="35" t="s">
        <v>1049</v>
      </c>
      <c r="I818" s="36">
        <v>1000</v>
      </c>
      <c r="J818" s="36">
        <v>8840</v>
      </c>
    </row>
    <row r="819" spans="1:10" x14ac:dyDescent="0.2">
      <c r="B819" s="35" t="s">
        <v>1339</v>
      </c>
      <c r="C819" s="35" t="s">
        <v>1058</v>
      </c>
      <c r="D819" s="35">
        <v>1238</v>
      </c>
      <c r="E819" s="35" t="s">
        <v>216</v>
      </c>
      <c r="F819" s="35"/>
      <c r="G819" s="35" t="s">
        <v>1340</v>
      </c>
      <c r="H819" s="35" t="s">
        <v>1049</v>
      </c>
      <c r="I819" s="36">
        <v>1321.19</v>
      </c>
      <c r="J819" s="36">
        <v>10161.19</v>
      </c>
    </row>
    <row r="820" spans="1:10" x14ac:dyDescent="0.2">
      <c r="B820" s="35" t="s">
        <v>1341</v>
      </c>
      <c r="C820" s="35" t="s">
        <v>1058</v>
      </c>
      <c r="D820" s="35">
        <v>1240</v>
      </c>
      <c r="E820" s="35" t="s">
        <v>1336</v>
      </c>
      <c r="F820" s="35"/>
      <c r="G820" s="35" t="s">
        <v>1337</v>
      </c>
      <c r="H820" s="35" t="s">
        <v>1049</v>
      </c>
      <c r="I820" s="36">
        <v>1000</v>
      </c>
      <c r="J820" s="36">
        <v>11161.19</v>
      </c>
    </row>
    <row r="821" spans="1:10" x14ac:dyDescent="0.2">
      <c r="B821" s="35" t="s">
        <v>1179</v>
      </c>
      <c r="C821" s="35" t="s">
        <v>1342</v>
      </c>
      <c r="D821" s="35">
        <v>71264</v>
      </c>
      <c r="E821" s="35" t="s">
        <v>216</v>
      </c>
      <c r="F821" s="35"/>
      <c r="G821" s="35" t="s">
        <v>1343</v>
      </c>
      <c r="H821" s="35" t="s">
        <v>1344</v>
      </c>
      <c r="I821" s="36">
        <v>3036.25</v>
      </c>
      <c r="J821" s="36">
        <v>14197.44</v>
      </c>
    </row>
    <row r="822" spans="1:10" x14ac:dyDescent="0.2">
      <c r="B822" s="35" t="s">
        <v>1345</v>
      </c>
      <c r="C822" s="35" t="s">
        <v>1058</v>
      </c>
      <c r="D822" s="35">
        <v>1250</v>
      </c>
      <c r="E822" s="35" t="s">
        <v>1336</v>
      </c>
      <c r="F822" s="35"/>
      <c r="G822" s="35" t="s">
        <v>1346</v>
      </c>
      <c r="H822" s="35" t="s">
        <v>1049</v>
      </c>
      <c r="I822" s="36">
        <v>1000</v>
      </c>
      <c r="J822" s="36">
        <v>15197.44</v>
      </c>
    </row>
    <row r="823" spans="1:10" x14ac:dyDescent="0.2">
      <c r="B823" s="35" t="s">
        <v>897</v>
      </c>
      <c r="C823" s="35" t="s">
        <v>1342</v>
      </c>
      <c r="D823" s="35">
        <v>73163</v>
      </c>
      <c r="E823" s="35" t="s">
        <v>216</v>
      </c>
      <c r="F823" s="35"/>
      <c r="G823" s="35" t="s">
        <v>1347</v>
      </c>
      <c r="H823" s="35" t="s">
        <v>1344</v>
      </c>
      <c r="I823" s="36">
        <v>2689.89</v>
      </c>
      <c r="J823" s="36">
        <v>17887.330000000002</v>
      </c>
    </row>
    <row r="824" spans="1:10" x14ac:dyDescent="0.2">
      <c r="A824" s="104" t="s">
        <v>1348</v>
      </c>
      <c r="I824" s="106">
        <v>17887.330000000002</v>
      </c>
    </row>
    <row r="825" spans="1:10" x14ac:dyDescent="0.2">
      <c r="A825" s="104" t="s">
        <v>1349</v>
      </c>
      <c r="I825" s="106">
        <v>89343.93</v>
      </c>
    </row>
    <row r="826" spans="1:10" x14ac:dyDescent="0.2">
      <c r="A826" s="104" t="s">
        <v>1350</v>
      </c>
      <c r="I826" s="106">
        <v>106597.51</v>
      </c>
    </row>
    <row r="827" spans="1:10" x14ac:dyDescent="0.2">
      <c r="A827" s="104" t="s">
        <v>1351</v>
      </c>
    </row>
    <row r="828" spans="1:10" x14ac:dyDescent="0.2">
      <c r="B828" s="35" t="s">
        <v>1195</v>
      </c>
      <c r="C828" s="35" t="s">
        <v>972</v>
      </c>
      <c r="D828" s="35"/>
      <c r="E828" s="35" t="s">
        <v>1072</v>
      </c>
      <c r="F828" s="35"/>
      <c r="G828" s="35" t="s">
        <v>1352</v>
      </c>
      <c r="H828" s="35" t="s">
        <v>1049</v>
      </c>
      <c r="I828" s="36">
        <v>26413.17</v>
      </c>
      <c r="J828" s="36">
        <v>26413.17</v>
      </c>
    </row>
    <row r="829" spans="1:10" x14ac:dyDescent="0.2">
      <c r="B829" s="35" t="s">
        <v>707</v>
      </c>
      <c r="C829" s="35" t="s">
        <v>972</v>
      </c>
      <c r="D829" s="35"/>
      <c r="E829" s="35" t="s">
        <v>1072</v>
      </c>
      <c r="F829" s="35"/>
      <c r="G829" s="35" t="s">
        <v>1353</v>
      </c>
      <c r="H829" s="35" t="s">
        <v>1049</v>
      </c>
      <c r="I829" s="36">
        <v>13226.4</v>
      </c>
      <c r="J829" s="36">
        <v>39639.57</v>
      </c>
    </row>
    <row r="830" spans="1:10" x14ac:dyDescent="0.2">
      <c r="B830" s="35" t="s">
        <v>1354</v>
      </c>
      <c r="C830" s="35" t="s">
        <v>972</v>
      </c>
      <c r="D830" s="35"/>
      <c r="E830" s="35" t="s">
        <v>1072</v>
      </c>
      <c r="F830" s="35"/>
      <c r="G830" s="35" t="s">
        <v>1355</v>
      </c>
      <c r="H830" s="35" t="s">
        <v>1049</v>
      </c>
      <c r="I830" s="36">
        <v>13393.36</v>
      </c>
      <c r="J830" s="36">
        <v>53032.93</v>
      </c>
    </row>
    <row r="831" spans="1:10" x14ac:dyDescent="0.2">
      <c r="B831" s="35" t="s">
        <v>897</v>
      </c>
      <c r="C831" s="35" t="s">
        <v>91</v>
      </c>
      <c r="D831" s="35" t="s">
        <v>903</v>
      </c>
      <c r="E831" s="35"/>
      <c r="F831" s="35"/>
      <c r="G831" s="35" t="s">
        <v>904</v>
      </c>
      <c r="H831" s="105" t="s">
        <v>135</v>
      </c>
      <c r="I831" s="36">
        <v>13000</v>
      </c>
      <c r="J831" s="36">
        <v>66032.929999999993</v>
      </c>
    </row>
    <row r="832" spans="1:10" x14ac:dyDescent="0.2">
      <c r="A832" s="104" t="s">
        <v>1356</v>
      </c>
      <c r="I832" s="106">
        <v>66032.929999999993</v>
      </c>
    </row>
    <row r="833" spans="1:10" x14ac:dyDescent="0.2">
      <c r="A833" s="104" t="s">
        <v>1357</v>
      </c>
    </row>
    <row r="834" spans="1:10" x14ac:dyDescent="0.2">
      <c r="A834" s="104" t="s">
        <v>1358</v>
      </c>
    </row>
    <row r="835" spans="1:10" x14ac:dyDescent="0.2">
      <c r="B835" s="35" t="s">
        <v>229</v>
      </c>
      <c r="C835" s="35" t="s">
        <v>1342</v>
      </c>
      <c r="D835" s="35" t="s">
        <v>1359</v>
      </c>
      <c r="E835" s="35" t="s">
        <v>215</v>
      </c>
      <c r="F835" s="35"/>
      <c r="G835" s="35" t="s">
        <v>1360</v>
      </c>
      <c r="H835" s="35" t="s">
        <v>1344</v>
      </c>
      <c r="I835" s="36">
        <v>92.97</v>
      </c>
      <c r="J835" s="36">
        <v>92.97</v>
      </c>
    </row>
    <row r="836" spans="1:10" x14ac:dyDescent="0.2">
      <c r="B836" s="35" t="s">
        <v>229</v>
      </c>
      <c r="C836" s="35" t="s">
        <v>1342</v>
      </c>
      <c r="D836" s="35" t="s">
        <v>1359</v>
      </c>
      <c r="E836" s="35" t="s">
        <v>215</v>
      </c>
      <c r="F836" s="35"/>
      <c r="G836" s="35" t="s">
        <v>1361</v>
      </c>
      <c r="H836" s="35" t="s">
        <v>1344</v>
      </c>
      <c r="I836" s="36">
        <v>171.06</v>
      </c>
      <c r="J836" s="36">
        <v>264.02999999999997</v>
      </c>
    </row>
    <row r="837" spans="1:10" x14ac:dyDescent="0.2">
      <c r="B837" s="35" t="s">
        <v>229</v>
      </c>
      <c r="C837" s="35" t="s">
        <v>1342</v>
      </c>
      <c r="D837" s="35" t="s">
        <v>1359</v>
      </c>
      <c r="E837" s="35" t="s">
        <v>215</v>
      </c>
      <c r="F837" s="35"/>
      <c r="G837" s="35" t="s">
        <v>1362</v>
      </c>
      <c r="H837" s="35" t="s">
        <v>1344</v>
      </c>
      <c r="I837" s="36">
        <v>246.82</v>
      </c>
      <c r="J837" s="36">
        <v>510.85</v>
      </c>
    </row>
    <row r="838" spans="1:10" x14ac:dyDescent="0.2">
      <c r="A838" s="104" t="s">
        <v>1363</v>
      </c>
      <c r="I838" s="106">
        <v>510.85</v>
      </c>
    </row>
    <row r="839" spans="1:10" x14ac:dyDescent="0.2">
      <c r="A839" s="104" t="s">
        <v>1364</v>
      </c>
    </row>
    <row r="840" spans="1:10" x14ac:dyDescent="0.2">
      <c r="B840" s="35" t="s">
        <v>453</v>
      </c>
      <c r="C840" s="35" t="s">
        <v>1058</v>
      </c>
      <c r="D840" s="35">
        <v>1182</v>
      </c>
      <c r="E840" s="35" t="s">
        <v>1365</v>
      </c>
      <c r="F840" s="35"/>
      <c r="G840" s="35" t="s">
        <v>1366</v>
      </c>
      <c r="H840" s="35" t="s">
        <v>1049</v>
      </c>
      <c r="I840" s="36">
        <v>779.41</v>
      </c>
      <c r="J840" s="36">
        <v>779.41</v>
      </c>
    </row>
    <row r="841" spans="1:10" x14ac:dyDescent="0.2">
      <c r="B841" s="35" t="s">
        <v>707</v>
      </c>
      <c r="C841" s="35" t="s">
        <v>1058</v>
      </c>
      <c r="D841" s="35">
        <v>1220</v>
      </c>
      <c r="E841" s="35" t="s">
        <v>1367</v>
      </c>
      <c r="F841" s="35"/>
      <c r="G841" s="35" t="s">
        <v>1368</v>
      </c>
      <c r="H841" s="35" t="s">
        <v>1049</v>
      </c>
      <c r="I841" s="36">
        <v>942.08</v>
      </c>
      <c r="J841" s="36">
        <v>1721.49</v>
      </c>
    </row>
    <row r="842" spans="1:10" x14ac:dyDescent="0.2">
      <c r="A842" s="104" t="s">
        <v>1369</v>
      </c>
      <c r="I842" s="106">
        <v>1721.49</v>
      </c>
    </row>
    <row r="843" spans="1:10" x14ac:dyDescent="0.2">
      <c r="A843" s="104" t="s">
        <v>1370</v>
      </c>
    </row>
    <row r="844" spans="1:10" x14ac:dyDescent="0.2">
      <c r="B844" s="35" t="s">
        <v>1197</v>
      </c>
      <c r="C844" s="35" t="s">
        <v>972</v>
      </c>
      <c r="D844" s="35"/>
      <c r="E844" s="35" t="s">
        <v>1371</v>
      </c>
      <c r="F844" s="35"/>
      <c r="G844" s="35" t="s">
        <v>1372</v>
      </c>
      <c r="H844" s="35" t="s">
        <v>1049</v>
      </c>
      <c r="I844" s="36">
        <v>962.86</v>
      </c>
      <c r="J844" s="36">
        <v>962.86</v>
      </c>
    </row>
    <row r="845" spans="1:10" x14ac:dyDescent="0.2">
      <c r="B845" s="35" t="s">
        <v>1373</v>
      </c>
      <c r="C845" s="35" t="s">
        <v>972</v>
      </c>
      <c r="D845" s="35"/>
      <c r="E845" s="35"/>
      <c r="F845" s="35"/>
      <c r="G845" s="35" t="s">
        <v>1374</v>
      </c>
      <c r="H845" s="35" t="s">
        <v>1049</v>
      </c>
      <c r="I845" s="36">
        <v>39.729999999999997</v>
      </c>
      <c r="J845" s="36">
        <v>1002.59</v>
      </c>
    </row>
    <row r="846" spans="1:10" x14ac:dyDescent="0.2">
      <c r="A846" s="104" t="s">
        <v>1375</v>
      </c>
      <c r="I846" s="106">
        <v>1002.59</v>
      </c>
    </row>
    <row r="847" spans="1:10" x14ac:dyDescent="0.2">
      <c r="A847" s="104" t="s">
        <v>1376</v>
      </c>
      <c r="I847" s="106">
        <v>3234.93</v>
      </c>
    </row>
    <row r="848" spans="1:10" x14ac:dyDescent="0.2">
      <c r="A848" s="104" t="s">
        <v>1377</v>
      </c>
    </row>
    <row r="849" spans="1:10" x14ac:dyDescent="0.2">
      <c r="B849" s="35" t="s">
        <v>1378</v>
      </c>
      <c r="C849" s="35" t="s">
        <v>1058</v>
      </c>
      <c r="D849" s="35">
        <v>1168</v>
      </c>
      <c r="E849" s="35" t="s">
        <v>1367</v>
      </c>
      <c r="F849" s="35"/>
      <c r="G849" s="35" t="s">
        <v>1379</v>
      </c>
      <c r="H849" s="35" t="s">
        <v>1049</v>
      </c>
      <c r="I849" s="36">
        <v>687.78</v>
      </c>
      <c r="J849" s="36">
        <v>687.78</v>
      </c>
    </row>
    <row r="850" spans="1:10" x14ac:dyDescent="0.2">
      <c r="A850" s="104" t="s">
        <v>1380</v>
      </c>
      <c r="I850" s="106">
        <v>687.78</v>
      </c>
    </row>
    <row r="851" spans="1:10" x14ac:dyDescent="0.2">
      <c r="A851" s="104" t="s">
        <v>1381</v>
      </c>
    </row>
    <row r="852" spans="1:10" x14ac:dyDescent="0.2">
      <c r="B852" s="35" t="s">
        <v>1057</v>
      </c>
      <c r="C852" s="35" t="s">
        <v>1058</v>
      </c>
      <c r="D852" s="35">
        <v>1223</v>
      </c>
      <c r="E852" s="35" t="s">
        <v>217</v>
      </c>
      <c r="F852" s="35"/>
      <c r="G852" s="35" t="s">
        <v>1382</v>
      </c>
      <c r="H852" s="35" t="s">
        <v>1049</v>
      </c>
      <c r="I852" s="36">
        <v>2000</v>
      </c>
      <c r="J852" s="36">
        <v>2000</v>
      </c>
    </row>
    <row r="853" spans="1:10" x14ac:dyDescent="0.2">
      <c r="B853" s="35" t="s">
        <v>1383</v>
      </c>
      <c r="C853" s="35" t="s">
        <v>1058</v>
      </c>
      <c r="D853" s="35">
        <v>1232</v>
      </c>
      <c r="E853" s="35" t="s">
        <v>217</v>
      </c>
      <c r="F853" s="35"/>
      <c r="G853" s="35" t="s">
        <v>1384</v>
      </c>
      <c r="H853" s="35" t="s">
        <v>1049</v>
      </c>
      <c r="I853" s="36">
        <v>1000</v>
      </c>
      <c r="J853" s="36">
        <v>3000</v>
      </c>
    </row>
    <row r="854" spans="1:10" x14ac:dyDescent="0.2">
      <c r="B854" s="35" t="s">
        <v>1385</v>
      </c>
      <c r="C854" s="35" t="s">
        <v>1058</v>
      </c>
      <c r="D854" s="35">
        <v>1233</v>
      </c>
      <c r="E854" s="35" t="s">
        <v>217</v>
      </c>
      <c r="F854" s="35"/>
      <c r="G854" s="35" t="s">
        <v>1386</v>
      </c>
      <c r="H854" s="35" t="s">
        <v>1049</v>
      </c>
      <c r="I854" s="36">
        <v>1000</v>
      </c>
      <c r="J854" s="36">
        <v>4000</v>
      </c>
    </row>
    <row r="855" spans="1:10" x14ac:dyDescent="0.2">
      <c r="B855" s="35" t="s">
        <v>1339</v>
      </c>
      <c r="C855" s="35" t="s">
        <v>1058</v>
      </c>
      <c r="D855" s="35">
        <v>1242</v>
      </c>
      <c r="E855" s="35" t="s">
        <v>217</v>
      </c>
      <c r="F855" s="35"/>
      <c r="G855" s="35" t="s">
        <v>1387</v>
      </c>
      <c r="H855" s="35" t="s">
        <v>1049</v>
      </c>
      <c r="I855" s="36">
        <v>1000</v>
      </c>
      <c r="J855" s="36">
        <v>5000</v>
      </c>
    </row>
    <row r="856" spans="1:10" x14ac:dyDescent="0.2">
      <c r="B856" s="35" t="s">
        <v>855</v>
      </c>
      <c r="C856" s="35" t="s">
        <v>1058</v>
      </c>
      <c r="D856" s="35">
        <v>1236</v>
      </c>
      <c r="E856" s="35" t="s">
        <v>217</v>
      </c>
      <c r="F856" s="35"/>
      <c r="G856" s="35" t="s">
        <v>1388</v>
      </c>
      <c r="H856" s="35" t="s">
        <v>1049</v>
      </c>
      <c r="I856" s="36">
        <v>1000</v>
      </c>
      <c r="J856" s="36">
        <v>6000</v>
      </c>
    </row>
    <row r="857" spans="1:10" x14ac:dyDescent="0.2">
      <c r="B857" s="35" t="s">
        <v>897</v>
      </c>
      <c r="C857" s="35" t="s">
        <v>1342</v>
      </c>
      <c r="D857" s="35" t="s">
        <v>1389</v>
      </c>
      <c r="E857" s="35" t="s">
        <v>217</v>
      </c>
      <c r="F857" s="35"/>
      <c r="G857" s="35" t="s">
        <v>1390</v>
      </c>
      <c r="H857" s="35" t="s">
        <v>1344</v>
      </c>
      <c r="I857" s="36">
        <v>500</v>
      </c>
      <c r="J857" s="36">
        <v>6500</v>
      </c>
    </row>
    <row r="858" spans="1:10" x14ac:dyDescent="0.2">
      <c r="A858" s="104" t="s">
        <v>1391</v>
      </c>
      <c r="I858" s="106">
        <v>6500</v>
      </c>
    </row>
    <row r="859" spans="1:10" x14ac:dyDescent="0.2">
      <c r="A859" s="104" t="s">
        <v>1392</v>
      </c>
      <c r="I859" s="106">
        <v>7187.78</v>
      </c>
    </row>
    <row r="860" spans="1:10" x14ac:dyDescent="0.2">
      <c r="A860" s="104" t="s">
        <v>1393</v>
      </c>
    </row>
    <row r="861" spans="1:10" x14ac:dyDescent="0.2">
      <c r="A861" s="104" t="s">
        <v>1394</v>
      </c>
    </row>
    <row r="862" spans="1:10" x14ac:dyDescent="0.2">
      <c r="B862" s="35" t="s">
        <v>1193</v>
      </c>
      <c r="C862" s="35" t="s">
        <v>972</v>
      </c>
      <c r="D862" s="35"/>
      <c r="E862" s="35" t="s">
        <v>1395</v>
      </c>
      <c r="F862" s="35"/>
      <c r="G862" s="35" t="s">
        <v>1396</v>
      </c>
      <c r="H862" s="35" t="s">
        <v>1049</v>
      </c>
      <c r="I862" s="36">
        <v>38.770000000000003</v>
      </c>
      <c r="J862" s="36">
        <v>38.770000000000003</v>
      </c>
    </row>
    <row r="863" spans="1:10" x14ac:dyDescent="0.2">
      <c r="B863" s="35" t="s">
        <v>329</v>
      </c>
      <c r="C863" s="35" t="s">
        <v>972</v>
      </c>
      <c r="D863" s="35"/>
      <c r="E863" s="35" t="s">
        <v>1395</v>
      </c>
      <c r="F863" s="35"/>
      <c r="G863" s="35" t="s">
        <v>1397</v>
      </c>
      <c r="H863" s="35" t="s">
        <v>1049</v>
      </c>
      <c r="I863" s="36">
        <v>469.6</v>
      </c>
      <c r="J863" s="36">
        <v>508.37</v>
      </c>
    </row>
    <row r="864" spans="1:10" x14ac:dyDescent="0.2">
      <c r="B864" s="35" t="s">
        <v>329</v>
      </c>
      <c r="C864" s="35" t="s">
        <v>972</v>
      </c>
      <c r="D864" s="35"/>
      <c r="E864" s="35" t="s">
        <v>1395</v>
      </c>
      <c r="F864" s="35"/>
      <c r="G864" s="35" t="s">
        <v>1397</v>
      </c>
      <c r="H864" s="35" t="s">
        <v>1049</v>
      </c>
      <c r="I864" s="36">
        <v>199.88</v>
      </c>
      <c r="J864" s="36">
        <v>708.25</v>
      </c>
    </row>
    <row r="865" spans="1:10" x14ac:dyDescent="0.2">
      <c r="B865" s="35" t="s">
        <v>599</v>
      </c>
      <c r="C865" s="35" t="s">
        <v>972</v>
      </c>
      <c r="D865" s="35"/>
      <c r="E865" s="35"/>
      <c r="F865" s="35"/>
      <c r="G865" s="35" t="s">
        <v>1398</v>
      </c>
      <c r="H865" s="35" t="s">
        <v>1049</v>
      </c>
      <c r="I865" s="36">
        <v>419.36</v>
      </c>
      <c r="J865" s="36">
        <v>1127.6099999999999</v>
      </c>
    </row>
    <row r="866" spans="1:10" x14ac:dyDescent="0.2">
      <c r="B866" s="35" t="s">
        <v>1299</v>
      </c>
      <c r="C866" s="35" t="s">
        <v>972</v>
      </c>
      <c r="D866" s="35"/>
      <c r="E866" s="35"/>
      <c r="F866" s="35"/>
      <c r="G866" s="35" t="s">
        <v>1399</v>
      </c>
      <c r="H866" s="35" t="s">
        <v>1049</v>
      </c>
      <c r="I866" s="36">
        <v>28</v>
      </c>
      <c r="J866" s="36">
        <v>1155.6099999999999</v>
      </c>
    </row>
    <row r="867" spans="1:10" x14ac:dyDescent="0.2">
      <c r="B867" s="35" t="s">
        <v>1299</v>
      </c>
      <c r="C867" s="35" t="s">
        <v>972</v>
      </c>
      <c r="D867" s="35"/>
      <c r="E867" s="35"/>
      <c r="F867" s="35"/>
      <c r="G867" s="35" t="s">
        <v>1399</v>
      </c>
      <c r="H867" s="35" t="s">
        <v>1049</v>
      </c>
      <c r="I867" s="36">
        <v>6</v>
      </c>
      <c r="J867" s="36">
        <v>1161.6099999999999</v>
      </c>
    </row>
    <row r="868" spans="1:10" x14ac:dyDescent="0.2">
      <c r="B868" s="35" t="s">
        <v>1301</v>
      </c>
      <c r="C868" s="35" t="s">
        <v>1058</v>
      </c>
      <c r="D868" s="35">
        <v>1213</v>
      </c>
      <c r="E868" s="35" t="s">
        <v>1400</v>
      </c>
      <c r="F868" s="35"/>
      <c r="G868" s="35" t="s">
        <v>1401</v>
      </c>
      <c r="H868" s="35" t="s">
        <v>1049</v>
      </c>
      <c r="I868" s="36">
        <v>116.98</v>
      </c>
      <c r="J868" s="36">
        <v>1278.5899999999999</v>
      </c>
    </row>
    <row r="869" spans="1:10" x14ac:dyDescent="0.2">
      <c r="B869" s="35" t="s">
        <v>1333</v>
      </c>
      <c r="C869" s="35" t="s">
        <v>972</v>
      </c>
      <c r="D869" s="35"/>
      <c r="E869" s="35"/>
      <c r="F869" s="35"/>
      <c r="G869" s="35" t="s">
        <v>1402</v>
      </c>
      <c r="H869" s="35" t="s">
        <v>1049</v>
      </c>
      <c r="I869" s="36">
        <v>318</v>
      </c>
      <c r="J869" s="36">
        <v>1596.59</v>
      </c>
    </row>
    <row r="870" spans="1:10" x14ac:dyDescent="0.2">
      <c r="B870" s="35" t="s">
        <v>729</v>
      </c>
      <c r="C870" s="35" t="s">
        <v>972</v>
      </c>
      <c r="D870" s="35"/>
      <c r="E870" s="35"/>
      <c r="F870" s="35"/>
      <c r="G870" s="35" t="s">
        <v>1403</v>
      </c>
      <c r="H870" s="35" t="s">
        <v>1049</v>
      </c>
      <c r="I870" s="36">
        <v>60</v>
      </c>
      <c r="J870" s="36">
        <v>1656.59</v>
      </c>
    </row>
    <row r="871" spans="1:10" x14ac:dyDescent="0.2">
      <c r="B871" s="35" t="s">
        <v>758</v>
      </c>
      <c r="C871" s="35" t="s">
        <v>972</v>
      </c>
      <c r="D871" s="35"/>
      <c r="E871" s="35"/>
      <c r="F871" s="35"/>
      <c r="G871" s="35" t="s">
        <v>1404</v>
      </c>
      <c r="H871" s="35" t="s">
        <v>1049</v>
      </c>
      <c r="I871" s="36">
        <v>63.6</v>
      </c>
      <c r="J871" s="36">
        <v>1720.19</v>
      </c>
    </row>
    <row r="872" spans="1:10" x14ac:dyDescent="0.2">
      <c r="B872" s="35" t="s">
        <v>758</v>
      </c>
      <c r="C872" s="35" t="s">
        <v>972</v>
      </c>
      <c r="D872" s="35"/>
      <c r="E872" s="35"/>
      <c r="F872" s="35"/>
      <c r="G872" s="35" t="s">
        <v>1404</v>
      </c>
      <c r="H872" s="35" t="s">
        <v>1049</v>
      </c>
      <c r="I872" s="36">
        <v>974.49</v>
      </c>
      <c r="J872" s="36">
        <v>2694.68</v>
      </c>
    </row>
    <row r="873" spans="1:10" x14ac:dyDescent="0.2">
      <c r="B873" s="35" t="s">
        <v>1405</v>
      </c>
      <c r="C873" s="35" t="s">
        <v>972</v>
      </c>
      <c r="D873" s="35"/>
      <c r="E873" s="35" t="s">
        <v>1395</v>
      </c>
      <c r="F873" s="35"/>
      <c r="G873" s="35" t="s">
        <v>1406</v>
      </c>
      <c r="H873" s="35" t="s">
        <v>1049</v>
      </c>
      <c r="I873" s="36">
        <v>554.37</v>
      </c>
      <c r="J873" s="36">
        <v>3249.05</v>
      </c>
    </row>
    <row r="874" spans="1:10" x14ac:dyDescent="0.2">
      <c r="B874" s="35" t="s">
        <v>1407</v>
      </c>
      <c r="C874" s="35" t="s">
        <v>972</v>
      </c>
      <c r="D874" s="35"/>
      <c r="E874" s="35" t="s">
        <v>1395</v>
      </c>
      <c r="F874" s="35"/>
      <c r="G874" s="35" t="s">
        <v>1408</v>
      </c>
      <c r="H874" s="35" t="s">
        <v>1049</v>
      </c>
      <c r="I874" s="36">
        <v>182.42</v>
      </c>
      <c r="J874" s="36">
        <v>3431.47</v>
      </c>
    </row>
    <row r="875" spans="1:10" x14ac:dyDescent="0.2">
      <c r="B875" s="35" t="s">
        <v>785</v>
      </c>
      <c r="C875" s="35" t="s">
        <v>972</v>
      </c>
      <c r="D875" s="35"/>
      <c r="E875" s="35" t="s">
        <v>1395</v>
      </c>
      <c r="F875" s="35"/>
      <c r="G875" s="35" t="s">
        <v>1409</v>
      </c>
      <c r="H875" s="35" t="s">
        <v>1049</v>
      </c>
      <c r="I875" s="36">
        <v>29.57</v>
      </c>
      <c r="J875" s="36">
        <v>3461.04</v>
      </c>
    </row>
    <row r="876" spans="1:10" x14ac:dyDescent="0.2">
      <c r="B876" s="35" t="s">
        <v>1410</v>
      </c>
      <c r="C876" s="35" t="s">
        <v>972</v>
      </c>
      <c r="D876" s="35"/>
      <c r="E876" s="35"/>
      <c r="F876" s="35"/>
      <c r="G876" s="35" t="s">
        <v>1411</v>
      </c>
      <c r="H876" s="35" t="s">
        <v>1049</v>
      </c>
      <c r="I876" s="36">
        <v>318</v>
      </c>
      <c r="J876" s="36">
        <v>3779.04</v>
      </c>
    </row>
    <row r="877" spans="1:10" x14ac:dyDescent="0.2">
      <c r="B877" s="35" t="s">
        <v>863</v>
      </c>
      <c r="C877" s="35" t="s">
        <v>972</v>
      </c>
      <c r="D877" s="35"/>
      <c r="E877" s="35"/>
      <c r="F877" s="35"/>
      <c r="G877" s="35" t="s">
        <v>1412</v>
      </c>
      <c r="H877" s="35" t="s">
        <v>1049</v>
      </c>
      <c r="I877" s="36">
        <v>432.42</v>
      </c>
      <c r="J877" s="36">
        <v>4211.46</v>
      </c>
    </row>
    <row r="878" spans="1:10" x14ac:dyDescent="0.2">
      <c r="A878" s="104" t="s">
        <v>1413</v>
      </c>
      <c r="I878" s="106">
        <v>4211.46</v>
      </c>
    </row>
    <row r="879" spans="1:10" x14ac:dyDescent="0.2">
      <c r="A879" s="104" t="s">
        <v>1414</v>
      </c>
    </row>
    <row r="880" spans="1:10" x14ac:dyDescent="0.2">
      <c r="B880" s="35" t="s">
        <v>1106</v>
      </c>
      <c r="C880" s="35" t="s">
        <v>972</v>
      </c>
      <c r="D880" s="35"/>
      <c r="E880" s="35" t="s">
        <v>1415</v>
      </c>
      <c r="F880" s="35"/>
      <c r="G880" s="35" t="s">
        <v>1416</v>
      </c>
      <c r="H880" s="35" t="s">
        <v>1049</v>
      </c>
      <c r="I880" s="36">
        <v>325</v>
      </c>
      <c r="J880" s="36">
        <v>325</v>
      </c>
    </row>
    <row r="881" spans="1:10" x14ac:dyDescent="0.2">
      <c r="B881" s="35" t="s">
        <v>1018</v>
      </c>
      <c r="C881" s="35" t="s">
        <v>972</v>
      </c>
      <c r="D881" s="35"/>
      <c r="E881" s="35" t="s">
        <v>1417</v>
      </c>
      <c r="F881" s="35"/>
      <c r="G881" s="35" t="s">
        <v>1418</v>
      </c>
      <c r="H881" s="35" t="s">
        <v>1049</v>
      </c>
      <c r="I881" s="36">
        <v>473.79</v>
      </c>
      <c r="J881" s="36">
        <v>798.79</v>
      </c>
    </row>
    <row r="882" spans="1:10" x14ac:dyDescent="0.2">
      <c r="B882" s="35" t="s">
        <v>471</v>
      </c>
      <c r="C882" s="35" t="s">
        <v>972</v>
      </c>
      <c r="D882" s="35"/>
      <c r="E882" s="35"/>
      <c r="F882" s="35"/>
      <c r="G882" s="35" t="s">
        <v>1419</v>
      </c>
      <c r="H882" s="35" t="s">
        <v>1049</v>
      </c>
      <c r="I882" s="36">
        <v>1396</v>
      </c>
      <c r="J882" s="36">
        <v>2194.79</v>
      </c>
    </row>
    <row r="883" spans="1:10" x14ac:dyDescent="0.2">
      <c r="B883" s="35" t="s">
        <v>498</v>
      </c>
      <c r="C883" s="35" t="s">
        <v>1058</v>
      </c>
      <c r="D883" s="35">
        <v>1190</v>
      </c>
      <c r="E883" s="35" t="s">
        <v>1415</v>
      </c>
      <c r="F883" s="35"/>
      <c r="G883" s="35"/>
      <c r="H883" s="35" t="s">
        <v>1049</v>
      </c>
      <c r="I883" s="36">
        <v>185</v>
      </c>
      <c r="J883" s="36">
        <v>2379.79</v>
      </c>
    </row>
    <row r="884" spans="1:10" x14ac:dyDescent="0.2">
      <c r="B884" s="35" t="s">
        <v>532</v>
      </c>
      <c r="C884" s="35" t="s">
        <v>972</v>
      </c>
      <c r="D884" s="35"/>
      <c r="E884" s="35" t="s">
        <v>1415</v>
      </c>
      <c r="F884" s="35"/>
      <c r="G884" s="35" t="s">
        <v>1420</v>
      </c>
      <c r="H884" s="35" t="s">
        <v>1049</v>
      </c>
      <c r="I884" s="36">
        <v>90</v>
      </c>
      <c r="J884" s="36">
        <v>2469.79</v>
      </c>
    </row>
    <row r="885" spans="1:10" x14ac:dyDescent="0.2">
      <c r="B885" s="35" t="s">
        <v>568</v>
      </c>
      <c r="C885" s="35" t="s">
        <v>972</v>
      </c>
      <c r="D885" s="35"/>
      <c r="E885" s="35" t="s">
        <v>1415</v>
      </c>
      <c r="F885" s="35"/>
      <c r="G885" s="35" t="s">
        <v>1421</v>
      </c>
      <c r="H885" s="35" t="s">
        <v>1049</v>
      </c>
      <c r="I885" s="36">
        <v>245</v>
      </c>
      <c r="J885" s="36">
        <v>2714.79</v>
      </c>
    </row>
    <row r="886" spans="1:10" x14ac:dyDescent="0.2">
      <c r="B886" s="35" t="s">
        <v>599</v>
      </c>
      <c r="C886" s="35" t="s">
        <v>972</v>
      </c>
      <c r="D886" s="35"/>
      <c r="E886" s="35"/>
      <c r="F886" s="35"/>
      <c r="G886" s="35" t="s">
        <v>1422</v>
      </c>
      <c r="H886" s="35" t="s">
        <v>1049</v>
      </c>
      <c r="I886" s="36">
        <v>37.799999999999997</v>
      </c>
      <c r="J886" s="36">
        <v>2752.59</v>
      </c>
    </row>
    <row r="887" spans="1:10" x14ac:dyDescent="0.2">
      <c r="B887" s="35" t="s">
        <v>599</v>
      </c>
      <c r="C887" s="35" t="s">
        <v>972</v>
      </c>
      <c r="D887" s="35"/>
      <c r="E887" s="35"/>
      <c r="F887" s="35"/>
      <c r="G887" s="35" t="s">
        <v>1422</v>
      </c>
      <c r="H887" s="35" t="s">
        <v>1049</v>
      </c>
      <c r="I887" s="36">
        <v>231.32</v>
      </c>
      <c r="J887" s="36">
        <v>2983.91</v>
      </c>
    </row>
    <row r="888" spans="1:10" x14ac:dyDescent="0.2">
      <c r="B888" s="35" t="s">
        <v>1423</v>
      </c>
      <c r="C888" s="35" t="s">
        <v>972</v>
      </c>
      <c r="D888" s="35"/>
      <c r="E888" s="35"/>
      <c r="F888" s="35"/>
      <c r="G888" s="35" t="s">
        <v>1424</v>
      </c>
      <c r="H888" s="35" t="s">
        <v>1049</v>
      </c>
      <c r="I888" s="36">
        <v>27.3</v>
      </c>
      <c r="J888" s="36">
        <v>3011.21</v>
      </c>
    </row>
    <row r="889" spans="1:10" x14ac:dyDescent="0.2">
      <c r="B889" s="35" t="s">
        <v>1425</v>
      </c>
      <c r="C889" s="35" t="s">
        <v>972</v>
      </c>
      <c r="D889" s="35"/>
      <c r="E889" s="35" t="s">
        <v>1415</v>
      </c>
      <c r="F889" s="35"/>
      <c r="G889" s="35" t="s">
        <v>1426</v>
      </c>
      <c r="H889" s="35" t="s">
        <v>1049</v>
      </c>
      <c r="I889" s="36">
        <v>30</v>
      </c>
      <c r="J889" s="36">
        <v>3041.21</v>
      </c>
    </row>
    <row r="890" spans="1:10" x14ac:dyDescent="0.2">
      <c r="B890" s="35" t="s">
        <v>1237</v>
      </c>
      <c r="C890" s="35" t="s">
        <v>972</v>
      </c>
      <c r="D890" s="35"/>
      <c r="E890" s="35" t="s">
        <v>1415</v>
      </c>
      <c r="F890" s="35"/>
      <c r="G890" s="35" t="s">
        <v>1427</v>
      </c>
      <c r="H890" s="35" t="s">
        <v>1049</v>
      </c>
      <c r="I890" s="36">
        <v>22.5</v>
      </c>
      <c r="J890" s="36">
        <v>3063.71</v>
      </c>
    </row>
    <row r="891" spans="1:10" x14ac:dyDescent="0.2">
      <c r="B891" s="35" t="s">
        <v>1410</v>
      </c>
      <c r="C891" s="35" t="s">
        <v>972</v>
      </c>
      <c r="D891" s="35"/>
      <c r="E891" s="35" t="s">
        <v>1415</v>
      </c>
      <c r="F891" s="35"/>
      <c r="G891" s="35" t="s">
        <v>1428</v>
      </c>
      <c r="H891" s="35" t="s">
        <v>1049</v>
      </c>
      <c r="I891" s="36">
        <v>275</v>
      </c>
      <c r="J891" s="36">
        <v>3338.71</v>
      </c>
    </row>
    <row r="892" spans="1:10" x14ac:dyDescent="0.2">
      <c r="B892" s="35" t="s">
        <v>897</v>
      </c>
      <c r="C892" s="35" t="s">
        <v>91</v>
      </c>
      <c r="D892" s="35" t="s">
        <v>1268</v>
      </c>
      <c r="E892" s="35"/>
      <c r="F892" s="35"/>
      <c r="G892" s="35" t="s">
        <v>1429</v>
      </c>
      <c r="H892" s="105" t="s">
        <v>135</v>
      </c>
      <c r="I892" s="36">
        <v>325</v>
      </c>
      <c r="J892" s="36">
        <v>3663.71</v>
      </c>
    </row>
    <row r="893" spans="1:10" x14ac:dyDescent="0.2">
      <c r="A893" s="104" t="s">
        <v>1430</v>
      </c>
      <c r="I893" s="106">
        <v>3663.71</v>
      </c>
    </row>
    <row r="894" spans="1:10" x14ac:dyDescent="0.2">
      <c r="A894" s="104" t="s">
        <v>1431</v>
      </c>
      <c r="I894" s="106">
        <v>7875.17</v>
      </c>
    </row>
    <row r="895" spans="1:10" x14ac:dyDescent="0.2">
      <c r="A895" s="104" t="s">
        <v>1432</v>
      </c>
    </row>
    <row r="896" spans="1:10" x14ac:dyDescent="0.2">
      <c r="B896" s="35" t="s">
        <v>1193</v>
      </c>
      <c r="C896" s="35" t="s">
        <v>972</v>
      </c>
      <c r="D896" s="35"/>
      <c r="E896" s="35" t="s">
        <v>1433</v>
      </c>
      <c r="F896" s="35"/>
      <c r="G896" s="35" t="s">
        <v>1434</v>
      </c>
      <c r="H896" s="35" t="s">
        <v>1049</v>
      </c>
      <c r="I896" s="36">
        <v>364.2</v>
      </c>
      <c r="J896" s="36">
        <v>364.2</v>
      </c>
    </row>
    <row r="897" spans="1:10" x14ac:dyDescent="0.2">
      <c r="B897" s="35" t="s">
        <v>714</v>
      </c>
      <c r="C897" s="35" t="s">
        <v>972</v>
      </c>
      <c r="D897" s="35"/>
      <c r="E897" s="35"/>
      <c r="F897" s="35"/>
      <c r="G897" s="35" t="s">
        <v>1435</v>
      </c>
      <c r="H897" s="35" t="s">
        <v>1049</v>
      </c>
      <c r="I897" s="36">
        <v>178.2</v>
      </c>
      <c r="J897" s="36">
        <v>542.4</v>
      </c>
    </row>
    <row r="898" spans="1:10" x14ac:dyDescent="0.2">
      <c r="B898" s="35" t="s">
        <v>714</v>
      </c>
      <c r="C898" s="35" t="s">
        <v>972</v>
      </c>
      <c r="D898" s="35"/>
      <c r="E898" s="35"/>
      <c r="F898" s="35"/>
      <c r="G898" s="35" t="s">
        <v>1435</v>
      </c>
      <c r="H898" s="35" t="s">
        <v>1049</v>
      </c>
      <c r="I898" s="36">
        <v>178.2</v>
      </c>
      <c r="J898" s="36">
        <v>720.6</v>
      </c>
    </row>
    <row r="899" spans="1:10" x14ac:dyDescent="0.2">
      <c r="B899" s="35" t="s">
        <v>714</v>
      </c>
      <c r="C899" s="35" t="s">
        <v>972</v>
      </c>
      <c r="D899" s="35"/>
      <c r="E899" s="35"/>
      <c r="F899" s="35"/>
      <c r="G899" s="35" t="s">
        <v>1435</v>
      </c>
      <c r="H899" s="35" t="s">
        <v>1049</v>
      </c>
      <c r="I899" s="36">
        <v>1390.16</v>
      </c>
      <c r="J899" s="36">
        <v>2110.7600000000002</v>
      </c>
    </row>
    <row r="900" spans="1:10" x14ac:dyDescent="0.2">
      <c r="B900" s="35" t="s">
        <v>714</v>
      </c>
      <c r="C900" s="35" t="s">
        <v>972</v>
      </c>
      <c r="D900" s="35"/>
      <c r="E900" s="35"/>
      <c r="F900" s="35"/>
      <c r="G900" s="35" t="s">
        <v>1435</v>
      </c>
      <c r="H900" s="35" t="s">
        <v>1049</v>
      </c>
      <c r="I900" s="36">
        <v>1390.16</v>
      </c>
      <c r="J900" s="36">
        <v>3500.92</v>
      </c>
    </row>
    <row r="901" spans="1:10" x14ac:dyDescent="0.2">
      <c r="B901" s="35" t="s">
        <v>767</v>
      </c>
      <c r="C901" s="35" t="s">
        <v>972</v>
      </c>
      <c r="D901" s="35"/>
      <c r="E901" s="35"/>
      <c r="F901" s="35"/>
      <c r="G901" s="35" t="s">
        <v>1436</v>
      </c>
      <c r="H901" s="35" t="s">
        <v>1049</v>
      </c>
      <c r="I901" s="36">
        <v>39.99</v>
      </c>
      <c r="J901" s="36">
        <v>3540.91</v>
      </c>
    </row>
    <row r="902" spans="1:10" x14ac:dyDescent="0.2">
      <c r="B902" s="35" t="s">
        <v>1437</v>
      </c>
      <c r="C902" s="35" t="s">
        <v>972</v>
      </c>
      <c r="D902" s="35"/>
      <c r="E902" s="35" t="s">
        <v>1438</v>
      </c>
      <c r="F902" s="35"/>
      <c r="G902" s="35" t="s">
        <v>1439</v>
      </c>
      <c r="H902" s="35" t="s">
        <v>1049</v>
      </c>
      <c r="I902" s="36">
        <v>1411.3</v>
      </c>
      <c r="J902" s="36">
        <v>4952.21</v>
      </c>
    </row>
    <row r="903" spans="1:10" x14ac:dyDescent="0.2">
      <c r="B903" s="35" t="s">
        <v>1437</v>
      </c>
      <c r="C903" s="35" t="s">
        <v>1048</v>
      </c>
      <c r="D903" s="35"/>
      <c r="E903" s="35"/>
      <c r="F903" s="35"/>
      <c r="G903" s="35" t="s">
        <v>1440</v>
      </c>
      <c r="H903" s="35" t="s">
        <v>1049</v>
      </c>
      <c r="I903" s="36">
        <v>-178.2</v>
      </c>
      <c r="J903" s="36">
        <v>4774.01</v>
      </c>
    </row>
    <row r="904" spans="1:10" x14ac:dyDescent="0.2">
      <c r="A904" s="104" t="s">
        <v>1441</v>
      </c>
      <c r="I904" s="106">
        <v>4774.01</v>
      </c>
    </row>
    <row r="905" spans="1:10" x14ac:dyDescent="0.2">
      <c r="A905" s="104" t="s">
        <v>1442</v>
      </c>
    </row>
    <row r="906" spans="1:10" x14ac:dyDescent="0.2">
      <c r="B906" s="35" t="s">
        <v>1189</v>
      </c>
      <c r="C906" s="35" t="s">
        <v>972</v>
      </c>
      <c r="D906" s="35"/>
      <c r="E906" s="35" t="s">
        <v>1443</v>
      </c>
      <c r="F906" s="35"/>
      <c r="G906" s="35" t="s">
        <v>1444</v>
      </c>
      <c r="H906" s="35" t="s">
        <v>1049</v>
      </c>
      <c r="I906" s="36">
        <v>31.71</v>
      </c>
      <c r="J906" s="36">
        <v>31.71</v>
      </c>
    </row>
    <row r="907" spans="1:10" x14ac:dyDescent="0.2">
      <c r="B907" s="35" t="s">
        <v>1018</v>
      </c>
      <c r="C907" s="35" t="s">
        <v>972</v>
      </c>
      <c r="D907" s="35"/>
      <c r="E907" s="35" t="s">
        <v>1445</v>
      </c>
      <c r="F907" s="35"/>
      <c r="G907" s="35" t="s">
        <v>1446</v>
      </c>
      <c r="H907" s="35" t="s">
        <v>1049</v>
      </c>
      <c r="I907" s="36">
        <v>10</v>
      </c>
      <c r="J907" s="36">
        <v>41.71</v>
      </c>
    </row>
    <row r="908" spans="1:10" x14ac:dyDescent="0.2">
      <c r="B908" s="35" t="s">
        <v>1447</v>
      </c>
      <c r="C908" s="35" t="s">
        <v>972</v>
      </c>
      <c r="D908" s="35"/>
      <c r="E908" s="35" t="s">
        <v>1443</v>
      </c>
      <c r="F908" s="35"/>
      <c r="G908" s="35" t="s">
        <v>1448</v>
      </c>
      <c r="H908" s="35" t="s">
        <v>1049</v>
      </c>
      <c r="I908" s="36">
        <v>529.34</v>
      </c>
      <c r="J908" s="36">
        <v>571.04999999999995</v>
      </c>
    </row>
    <row r="909" spans="1:10" x14ac:dyDescent="0.2">
      <c r="B909" s="35" t="s">
        <v>1449</v>
      </c>
      <c r="C909" s="35" t="s">
        <v>972</v>
      </c>
      <c r="D909" s="35"/>
      <c r="E909" s="35" t="s">
        <v>1450</v>
      </c>
      <c r="F909" s="35"/>
      <c r="G909" s="35" t="s">
        <v>1451</v>
      </c>
      <c r="H909" s="35" t="s">
        <v>1049</v>
      </c>
      <c r="I909" s="36">
        <v>109</v>
      </c>
      <c r="J909" s="36">
        <v>680.05</v>
      </c>
    </row>
    <row r="910" spans="1:10" x14ac:dyDescent="0.2">
      <c r="B910" s="35" t="s">
        <v>1452</v>
      </c>
      <c r="C910" s="35" t="s">
        <v>972</v>
      </c>
      <c r="D910" s="35"/>
      <c r="E910" s="35"/>
      <c r="F910" s="35"/>
      <c r="G910" s="35" t="s">
        <v>1453</v>
      </c>
      <c r="H910" s="35" t="s">
        <v>1049</v>
      </c>
      <c r="I910" s="36">
        <v>35.97</v>
      </c>
      <c r="J910" s="36">
        <v>716.02</v>
      </c>
    </row>
    <row r="911" spans="1:10" ht="56" x14ac:dyDescent="0.2">
      <c r="B911" s="35" t="s">
        <v>1083</v>
      </c>
      <c r="C911" s="35" t="s">
        <v>91</v>
      </c>
      <c r="D911" s="35" t="s">
        <v>1142</v>
      </c>
      <c r="E911" s="35"/>
      <c r="F911" s="35"/>
      <c r="G911" s="35" t="s">
        <v>1454</v>
      </c>
      <c r="H911" s="105" t="s">
        <v>135</v>
      </c>
      <c r="I911" s="36">
        <v>24.95</v>
      </c>
      <c r="J911" s="36">
        <v>740.97</v>
      </c>
    </row>
    <row r="912" spans="1:10" x14ac:dyDescent="0.2">
      <c r="B912" s="35" t="s">
        <v>297</v>
      </c>
      <c r="C912" s="35" t="s">
        <v>972</v>
      </c>
      <c r="D912" s="35"/>
      <c r="E912" s="35" t="s">
        <v>1445</v>
      </c>
      <c r="F912" s="35"/>
      <c r="G912" s="35" t="s">
        <v>1455</v>
      </c>
      <c r="H912" s="35" t="s">
        <v>1049</v>
      </c>
      <c r="I912" s="36">
        <v>10</v>
      </c>
      <c r="J912" s="36">
        <v>750.97</v>
      </c>
    </row>
    <row r="913" spans="2:10" x14ac:dyDescent="0.2">
      <c r="B913" s="35" t="s">
        <v>307</v>
      </c>
      <c r="C913" s="35" t="s">
        <v>972</v>
      </c>
      <c r="D913" s="35"/>
      <c r="E913" s="35" t="s">
        <v>1456</v>
      </c>
      <c r="F913" s="35"/>
      <c r="G913" s="35" t="s">
        <v>1457</v>
      </c>
      <c r="H913" s="35" t="s">
        <v>1049</v>
      </c>
      <c r="I913" s="36">
        <v>27.87</v>
      </c>
      <c r="J913" s="36">
        <v>778.84</v>
      </c>
    </row>
    <row r="914" spans="2:10" x14ac:dyDescent="0.2">
      <c r="B914" s="35" t="s">
        <v>307</v>
      </c>
      <c r="C914" s="35" t="s">
        <v>972</v>
      </c>
      <c r="D914" s="35"/>
      <c r="E914" s="35" t="s">
        <v>1456</v>
      </c>
      <c r="F914" s="35"/>
      <c r="G914" s="35" t="s">
        <v>1457</v>
      </c>
      <c r="H914" s="35" t="s">
        <v>1049</v>
      </c>
      <c r="I914" s="36">
        <v>27.87</v>
      </c>
      <c r="J914" s="36">
        <v>806.71</v>
      </c>
    </row>
    <row r="915" spans="2:10" x14ac:dyDescent="0.2">
      <c r="B915" s="35" t="s">
        <v>329</v>
      </c>
      <c r="C915" s="35" t="s">
        <v>972</v>
      </c>
      <c r="D915" s="35"/>
      <c r="E915" s="35"/>
      <c r="F915" s="35"/>
      <c r="G915" s="35" t="s">
        <v>1458</v>
      </c>
      <c r="H915" s="35" t="s">
        <v>1049</v>
      </c>
      <c r="I915" s="36">
        <v>45.79</v>
      </c>
      <c r="J915" s="36">
        <v>852.5</v>
      </c>
    </row>
    <row r="916" spans="2:10" x14ac:dyDescent="0.2">
      <c r="B916" s="35" t="s">
        <v>344</v>
      </c>
      <c r="C916" s="35" t="s">
        <v>972</v>
      </c>
      <c r="D916" s="35"/>
      <c r="E916" s="35"/>
      <c r="F916" s="35"/>
      <c r="G916" s="35" t="s">
        <v>1459</v>
      </c>
      <c r="H916" s="35" t="s">
        <v>1049</v>
      </c>
      <c r="I916" s="36">
        <v>65.88</v>
      </c>
      <c r="J916" s="36">
        <v>918.38</v>
      </c>
    </row>
    <row r="917" spans="2:10" x14ac:dyDescent="0.2">
      <c r="B917" s="35" t="s">
        <v>378</v>
      </c>
      <c r="C917" s="35" t="s">
        <v>972</v>
      </c>
      <c r="D917" s="35"/>
      <c r="E917" s="35" t="s">
        <v>1460</v>
      </c>
      <c r="F917" s="35"/>
      <c r="G917" s="35" t="s">
        <v>1461</v>
      </c>
      <c r="H917" s="35" t="s">
        <v>1049</v>
      </c>
      <c r="I917" s="36">
        <v>469</v>
      </c>
      <c r="J917" s="36">
        <v>1387.38</v>
      </c>
    </row>
    <row r="918" spans="2:10" x14ac:dyDescent="0.2">
      <c r="B918" s="35" t="s">
        <v>426</v>
      </c>
      <c r="C918" s="35" t="s">
        <v>972</v>
      </c>
      <c r="D918" s="35"/>
      <c r="E918" s="35"/>
      <c r="F918" s="35"/>
      <c r="G918" s="35" t="s">
        <v>1462</v>
      </c>
      <c r="H918" s="35" t="s">
        <v>1049</v>
      </c>
      <c r="I918" s="36">
        <v>43.14</v>
      </c>
      <c r="J918" s="36">
        <v>1430.52</v>
      </c>
    </row>
    <row r="919" spans="2:10" x14ac:dyDescent="0.2">
      <c r="B919" s="35" t="s">
        <v>439</v>
      </c>
      <c r="C919" s="35" t="s">
        <v>972</v>
      </c>
      <c r="D919" s="35"/>
      <c r="E919" s="35"/>
      <c r="F919" s="35"/>
      <c r="G919" s="35" t="s">
        <v>1463</v>
      </c>
      <c r="H919" s="35" t="s">
        <v>1049</v>
      </c>
      <c r="I919" s="36">
        <v>1508</v>
      </c>
      <c r="J919" s="36">
        <v>2938.52</v>
      </c>
    </row>
    <row r="920" spans="2:10" x14ac:dyDescent="0.2">
      <c r="B920" s="35" t="s">
        <v>445</v>
      </c>
      <c r="C920" s="35" t="s">
        <v>972</v>
      </c>
      <c r="D920" s="35"/>
      <c r="E920" s="35"/>
      <c r="F920" s="35"/>
      <c r="G920" s="35" t="s">
        <v>1464</v>
      </c>
      <c r="H920" s="35" t="s">
        <v>1049</v>
      </c>
      <c r="I920" s="36">
        <v>158.61000000000001</v>
      </c>
      <c r="J920" s="36">
        <v>3097.13</v>
      </c>
    </row>
    <row r="921" spans="2:10" x14ac:dyDescent="0.2">
      <c r="B921" s="35" t="s">
        <v>548</v>
      </c>
      <c r="C921" s="35" t="s">
        <v>972</v>
      </c>
      <c r="D921" s="35"/>
      <c r="E921" s="35"/>
      <c r="F921" s="35"/>
      <c r="G921" s="35" t="s">
        <v>1465</v>
      </c>
      <c r="H921" s="35" t="s">
        <v>1049</v>
      </c>
      <c r="I921" s="36">
        <v>45.79</v>
      </c>
      <c r="J921" s="36">
        <v>3142.92</v>
      </c>
    </row>
    <row r="922" spans="2:10" x14ac:dyDescent="0.2">
      <c r="B922" s="35" t="s">
        <v>555</v>
      </c>
      <c r="C922" s="35" t="s">
        <v>972</v>
      </c>
      <c r="D922" s="35"/>
      <c r="E922" s="35" t="s">
        <v>1445</v>
      </c>
      <c r="F922" s="35"/>
      <c r="G922" s="35" t="s">
        <v>1466</v>
      </c>
      <c r="H922" s="35" t="s">
        <v>1049</v>
      </c>
      <c r="I922" s="36">
        <v>10</v>
      </c>
      <c r="J922" s="36">
        <v>3152.92</v>
      </c>
    </row>
    <row r="923" spans="2:10" x14ac:dyDescent="0.2">
      <c r="B923" s="35" t="s">
        <v>563</v>
      </c>
      <c r="C923" s="35" t="s">
        <v>1058</v>
      </c>
      <c r="D923" s="35">
        <v>1206</v>
      </c>
      <c r="E923" s="35" t="s">
        <v>1467</v>
      </c>
      <c r="F923" s="35"/>
      <c r="G923" s="35"/>
      <c r="H923" s="35" t="s">
        <v>1049</v>
      </c>
      <c r="I923" s="36">
        <v>4.9400000000000004</v>
      </c>
      <c r="J923" s="36">
        <v>3157.86</v>
      </c>
    </row>
    <row r="924" spans="2:10" x14ac:dyDescent="0.2">
      <c r="B924" s="35" t="s">
        <v>580</v>
      </c>
      <c r="C924" s="35" t="s">
        <v>972</v>
      </c>
      <c r="D924" s="35"/>
      <c r="E924" s="35"/>
      <c r="F924" s="35"/>
      <c r="G924" s="35" t="s">
        <v>1468</v>
      </c>
      <c r="H924" s="35" t="s">
        <v>1049</v>
      </c>
      <c r="I924" s="36">
        <v>15.85</v>
      </c>
      <c r="J924" s="36">
        <v>3173.71</v>
      </c>
    </row>
    <row r="925" spans="2:10" x14ac:dyDescent="0.2">
      <c r="B925" s="35" t="s">
        <v>580</v>
      </c>
      <c r="C925" s="35" t="s">
        <v>972</v>
      </c>
      <c r="D925" s="35"/>
      <c r="E925" s="35" t="s">
        <v>1456</v>
      </c>
      <c r="F925" s="35"/>
      <c r="G925" s="35" t="s">
        <v>1469</v>
      </c>
      <c r="H925" s="35" t="s">
        <v>1049</v>
      </c>
      <c r="I925" s="36">
        <v>20.87</v>
      </c>
      <c r="J925" s="36">
        <v>3194.58</v>
      </c>
    </row>
    <row r="926" spans="2:10" x14ac:dyDescent="0.2">
      <c r="B926" s="35" t="s">
        <v>582</v>
      </c>
      <c r="C926" s="35" t="s">
        <v>972</v>
      </c>
      <c r="D926" s="35"/>
      <c r="E926" s="35"/>
      <c r="F926" s="35"/>
      <c r="G926" s="35" t="s">
        <v>1470</v>
      </c>
      <c r="H926" s="35" t="s">
        <v>1049</v>
      </c>
      <c r="I926" s="36">
        <v>589</v>
      </c>
      <c r="J926" s="36">
        <v>3783.58</v>
      </c>
    </row>
    <row r="927" spans="2:10" x14ac:dyDescent="0.2">
      <c r="B927" s="35" t="s">
        <v>589</v>
      </c>
      <c r="C927" s="35" t="s">
        <v>1058</v>
      </c>
      <c r="D927" s="35">
        <v>1205</v>
      </c>
      <c r="E927" s="35" t="s">
        <v>1467</v>
      </c>
      <c r="F927" s="35"/>
      <c r="G927" s="35" t="s">
        <v>1471</v>
      </c>
      <c r="H927" s="35" t="s">
        <v>1049</v>
      </c>
      <c r="I927" s="36">
        <v>100.01</v>
      </c>
      <c r="J927" s="36">
        <v>3883.59</v>
      </c>
    </row>
    <row r="928" spans="2:10" x14ac:dyDescent="0.2">
      <c r="B928" s="35" t="s">
        <v>592</v>
      </c>
      <c r="C928" s="35" t="s">
        <v>972</v>
      </c>
      <c r="D928" s="35"/>
      <c r="E928" s="35"/>
      <c r="F928" s="35"/>
      <c r="G928" s="35" t="s">
        <v>1472</v>
      </c>
      <c r="H928" s="35" t="s">
        <v>1049</v>
      </c>
      <c r="I928" s="36">
        <v>35.97</v>
      </c>
      <c r="J928" s="36">
        <v>3919.56</v>
      </c>
    </row>
    <row r="929" spans="2:10" x14ac:dyDescent="0.2">
      <c r="B929" s="35" t="s">
        <v>1473</v>
      </c>
      <c r="C929" s="35" t="s">
        <v>972</v>
      </c>
      <c r="D929" s="35"/>
      <c r="E929" s="35"/>
      <c r="F929" s="35"/>
      <c r="G929" s="35" t="s">
        <v>1474</v>
      </c>
      <c r="H929" s="35" t="s">
        <v>1049</v>
      </c>
      <c r="I929" s="36">
        <v>45.67</v>
      </c>
      <c r="J929" s="36">
        <v>3965.23</v>
      </c>
    </row>
    <row r="930" spans="2:10" x14ac:dyDescent="0.2">
      <c r="B930" s="35" t="s">
        <v>1473</v>
      </c>
      <c r="C930" s="35" t="s">
        <v>972</v>
      </c>
      <c r="D930" s="35"/>
      <c r="E930" s="35"/>
      <c r="F930" s="35"/>
      <c r="G930" s="35" t="s">
        <v>1475</v>
      </c>
      <c r="H930" s="35" t="s">
        <v>1049</v>
      </c>
      <c r="I930" s="36">
        <v>58</v>
      </c>
      <c r="J930" s="36">
        <v>4023.23</v>
      </c>
    </row>
    <row r="931" spans="2:10" x14ac:dyDescent="0.2">
      <c r="B931" s="35" t="s">
        <v>1195</v>
      </c>
      <c r="C931" s="35" t="s">
        <v>972</v>
      </c>
      <c r="D931" s="35"/>
      <c r="E931" s="35"/>
      <c r="F931" s="35"/>
      <c r="G931" s="35" t="s">
        <v>1476</v>
      </c>
      <c r="H931" s="35" t="s">
        <v>1049</v>
      </c>
      <c r="I931" s="36">
        <v>52.38</v>
      </c>
      <c r="J931" s="36">
        <v>4075.61</v>
      </c>
    </row>
    <row r="932" spans="2:10" x14ac:dyDescent="0.2">
      <c r="B932" s="35" t="s">
        <v>611</v>
      </c>
      <c r="C932" s="35" t="s">
        <v>972</v>
      </c>
      <c r="D932" s="35"/>
      <c r="E932" s="35" t="s">
        <v>1445</v>
      </c>
      <c r="F932" s="35"/>
      <c r="G932" s="35" t="s">
        <v>1477</v>
      </c>
      <c r="H932" s="35" t="s">
        <v>1049</v>
      </c>
      <c r="I932" s="36">
        <v>10</v>
      </c>
      <c r="J932" s="36">
        <v>4085.61</v>
      </c>
    </row>
    <row r="933" spans="2:10" x14ac:dyDescent="0.2">
      <c r="B933" s="35" t="s">
        <v>1478</v>
      </c>
      <c r="C933" s="35" t="s">
        <v>972</v>
      </c>
      <c r="D933" s="35"/>
      <c r="E933" s="35"/>
      <c r="F933" s="35"/>
      <c r="G933" s="35" t="s">
        <v>1479</v>
      </c>
      <c r="H933" s="35" t="s">
        <v>1049</v>
      </c>
      <c r="I933" s="36">
        <v>15.85</v>
      </c>
      <c r="J933" s="36">
        <v>4101.46</v>
      </c>
    </row>
    <row r="934" spans="2:10" x14ac:dyDescent="0.2">
      <c r="B934" s="35" t="s">
        <v>1478</v>
      </c>
      <c r="C934" s="35" t="s">
        <v>972</v>
      </c>
      <c r="D934" s="35"/>
      <c r="E934" s="35"/>
      <c r="F934" s="35"/>
      <c r="G934" s="35" t="s">
        <v>1480</v>
      </c>
      <c r="H934" s="35" t="s">
        <v>1049</v>
      </c>
      <c r="I934" s="36">
        <v>719</v>
      </c>
      <c r="J934" s="36">
        <v>4820.46</v>
      </c>
    </row>
    <row r="935" spans="2:10" x14ac:dyDescent="0.2">
      <c r="B935" s="35" t="s">
        <v>1478</v>
      </c>
      <c r="C935" s="35" t="s">
        <v>972</v>
      </c>
      <c r="D935" s="35"/>
      <c r="E935" s="35"/>
      <c r="F935" s="35"/>
      <c r="G935" s="35" t="s">
        <v>1481</v>
      </c>
      <c r="H935" s="35" t="s">
        <v>1049</v>
      </c>
      <c r="I935" s="36">
        <v>109</v>
      </c>
      <c r="J935" s="36">
        <v>4929.46</v>
      </c>
    </row>
    <row r="936" spans="2:10" x14ac:dyDescent="0.2">
      <c r="B936" s="35" t="s">
        <v>612</v>
      </c>
      <c r="C936" s="35" t="s">
        <v>972</v>
      </c>
      <c r="D936" s="35"/>
      <c r="E936" s="35"/>
      <c r="F936" s="35"/>
      <c r="G936" s="35" t="s">
        <v>1482</v>
      </c>
      <c r="H936" s="35" t="s">
        <v>1049</v>
      </c>
      <c r="I936" s="36">
        <v>47.97</v>
      </c>
      <c r="J936" s="36">
        <v>4977.43</v>
      </c>
    </row>
    <row r="937" spans="2:10" x14ac:dyDescent="0.2">
      <c r="B937" s="35" t="s">
        <v>1483</v>
      </c>
      <c r="C937" s="35" t="s">
        <v>972</v>
      </c>
      <c r="D937" s="35"/>
      <c r="E937" s="35"/>
      <c r="F937" s="35"/>
      <c r="G937" s="35" t="s">
        <v>1484</v>
      </c>
      <c r="H937" s="35" t="s">
        <v>1049</v>
      </c>
      <c r="I937" s="36">
        <v>47.96</v>
      </c>
      <c r="J937" s="36">
        <v>5025.3900000000003</v>
      </c>
    </row>
    <row r="938" spans="2:10" x14ac:dyDescent="0.2">
      <c r="B938" s="35" t="s">
        <v>1483</v>
      </c>
      <c r="C938" s="35" t="s">
        <v>972</v>
      </c>
      <c r="D938" s="35"/>
      <c r="E938" s="35" t="s">
        <v>1485</v>
      </c>
      <c r="F938" s="35"/>
      <c r="G938" s="35" t="s">
        <v>1486</v>
      </c>
      <c r="H938" s="35" t="s">
        <v>1049</v>
      </c>
      <c r="I938" s="36">
        <v>150</v>
      </c>
      <c r="J938" s="36">
        <v>5175.3900000000003</v>
      </c>
    </row>
    <row r="939" spans="2:10" x14ac:dyDescent="0.2">
      <c r="B939" s="35" t="s">
        <v>1487</v>
      </c>
      <c r="C939" s="35" t="s">
        <v>972</v>
      </c>
      <c r="D939" s="35"/>
      <c r="E939" s="35"/>
      <c r="F939" s="35"/>
      <c r="G939" s="35" t="s">
        <v>1488</v>
      </c>
      <c r="H939" s="35" t="s">
        <v>1049</v>
      </c>
      <c r="I939" s="36">
        <v>13.84</v>
      </c>
      <c r="J939" s="36">
        <v>5189.2299999999996</v>
      </c>
    </row>
    <row r="940" spans="2:10" x14ac:dyDescent="0.2">
      <c r="B940" s="35" t="s">
        <v>1489</v>
      </c>
      <c r="C940" s="35" t="s">
        <v>972</v>
      </c>
      <c r="D940" s="35"/>
      <c r="E940" s="35"/>
      <c r="F940" s="35"/>
      <c r="G940" s="35" t="s">
        <v>1490</v>
      </c>
      <c r="H940" s="35" t="s">
        <v>1049</v>
      </c>
      <c r="I940" s="36">
        <v>67.08</v>
      </c>
      <c r="J940" s="36">
        <v>5256.31</v>
      </c>
    </row>
    <row r="941" spans="2:10" x14ac:dyDescent="0.2">
      <c r="B941" s="35" t="s">
        <v>1491</v>
      </c>
      <c r="C941" s="35" t="s">
        <v>972</v>
      </c>
      <c r="D941" s="35"/>
      <c r="E941" s="35"/>
      <c r="F941" s="35"/>
      <c r="G941" s="35" t="s">
        <v>1492</v>
      </c>
      <c r="H941" s="35" t="s">
        <v>1049</v>
      </c>
      <c r="I941" s="36">
        <v>2.81</v>
      </c>
      <c r="J941" s="36">
        <v>5259.12</v>
      </c>
    </row>
    <row r="942" spans="2:10" x14ac:dyDescent="0.2">
      <c r="B942" s="35" t="s">
        <v>1491</v>
      </c>
      <c r="C942" s="35" t="s">
        <v>972</v>
      </c>
      <c r="D942" s="35"/>
      <c r="E942" s="35"/>
      <c r="F942" s="35"/>
      <c r="G942" s="35" t="s">
        <v>1492</v>
      </c>
      <c r="H942" s="35" t="s">
        <v>1049</v>
      </c>
      <c r="I942" s="36">
        <v>45.67</v>
      </c>
      <c r="J942" s="36">
        <v>5304.79</v>
      </c>
    </row>
    <row r="943" spans="2:10" x14ac:dyDescent="0.2">
      <c r="B943" s="35" t="s">
        <v>1223</v>
      </c>
      <c r="C943" s="35" t="s">
        <v>972</v>
      </c>
      <c r="D943" s="35"/>
      <c r="E943" s="35" t="s">
        <v>1445</v>
      </c>
      <c r="F943" s="35"/>
      <c r="G943" s="35" t="s">
        <v>1493</v>
      </c>
      <c r="H943" s="35" t="s">
        <v>1049</v>
      </c>
      <c r="I943" s="36">
        <v>10</v>
      </c>
      <c r="J943" s="36">
        <v>5314.79</v>
      </c>
    </row>
    <row r="944" spans="2:10" x14ac:dyDescent="0.2">
      <c r="B944" s="35" t="s">
        <v>618</v>
      </c>
      <c r="C944" s="35" t="s">
        <v>972</v>
      </c>
      <c r="D944" s="35"/>
      <c r="E944" s="35"/>
      <c r="F944" s="35"/>
      <c r="G944" s="35" t="s">
        <v>1494</v>
      </c>
      <c r="H944" s="35" t="s">
        <v>1049</v>
      </c>
      <c r="I944" s="36">
        <v>15.85</v>
      </c>
      <c r="J944" s="36">
        <v>5330.64</v>
      </c>
    </row>
    <row r="945" spans="2:10" x14ac:dyDescent="0.2">
      <c r="B945" s="35" t="s">
        <v>1225</v>
      </c>
      <c r="C945" s="35" t="s">
        <v>972</v>
      </c>
      <c r="D945" s="35"/>
      <c r="E945" s="35"/>
      <c r="F945" s="35"/>
      <c r="G945" s="35" t="s">
        <v>1495</v>
      </c>
      <c r="H945" s="35" t="s">
        <v>1049</v>
      </c>
      <c r="I945" s="36">
        <v>719</v>
      </c>
      <c r="J945" s="36">
        <v>6049.64</v>
      </c>
    </row>
    <row r="946" spans="2:10" x14ac:dyDescent="0.2">
      <c r="B946" s="35" t="s">
        <v>1496</v>
      </c>
      <c r="C946" s="35" t="s">
        <v>972</v>
      </c>
      <c r="D946" s="35"/>
      <c r="E946" s="35"/>
      <c r="F946" s="35"/>
      <c r="G946" s="35" t="s">
        <v>1497</v>
      </c>
      <c r="H946" s="35" t="s">
        <v>1049</v>
      </c>
      <c r="I946" s="36">
        <v>109</v>
      </c>
      <c r="J946" s="36">
        <v>6158.64</v>
      </c>
    </row>
    <row r="947" spans="2:10" x14ac:dyDescent="0.2">
      <c r="B947" s="35" t="s">
        <v>1498</v>
      </c>
      <c r="C947" s="35" t="s">
        <v>972</v>
      </c>
      <c r="D947" s="35"/>
      <c r="E947" s="35"/>
      <c r="F947" s="35"/>
      <c r="G947" s="35" t="s">
        <v>1499</v>
      </c>
      <c r="H947" s="35" t="s">
        <v>1049</v>
      </c>
      <c r="I947" s="36">
        <v>43.14</v>
      </c>
      <c r="J947" s="36">
        <v>6201.78</v>
      </c>
    </row>
    <row r="948" spans="2:10" x14ac:dyDescent="0.2">
      <c r="B948" s="35" t="s">
        <v>625</v>
      </c>
      <c r="C948" s="35" t="s">
        <v>972</v>
      </c>
      <c r="D948" s="35"/>
      <c r="E948" s="35"/>
      <c r="F948" s="35"/>
      <c r="G948" s="35" t="s">
        <v>1500</v>
      </c>
      <c r="H948" s="35" t="s">
        <v>1049</v>
      </c>
      <c r="I948" s="36">
        <v>65.94</v>
      </c>
      <c r="J948" s="36">
        <v>6267.72</v>
      </c>
    </row>
    <row r="949" spans="2:10" x14ac:dyDescent="0.2">
      <c r="B949" s="35" t="s">
        <v>662</v>
      </c>
      <c r="C949" s="35" t="s">
        <v>972</v>
      </c>
      <c r="D949" s="35"/>
      <c r="E949" s="35"/>
      <c r="F949" s="35"/>
      <c r="G949" s="35" t="s">
        <v>1501</v>
      </c>
      <c r="H949" s="35" t="s">
        <v>1049</v>
      </c>
      <c r="I949" s="36">
        <v>29.98</v>
      </c>
      <c r="J949" s="36">
        <v>6297.7</v>
      </c>
    </row>
    <row r="950" spans="2:10" x14ac:dyDescent="0.2">
      <c r="B950" s="35" t="s">
        <v>662</v>
      </c>
      <c r="C950" s="35" t="s">
        <v>972</v>
      </c>
      <c r="D950" s="35"/>
      <c r="E950" s="35"/>
      <c r="F950" s="35"/>
      <c r="G950" s="35" t="s">
        <v>1502</v>
      </c>
      <c r="H950" s="35" t="s">
        <v>1049</v>
      </c>
      <c r="I950" s="36">
        <v>45.67</v>
      </c>
      <c r="J950" s="36">
        <v>6343.37</v>
      </c>
    </row>
    <row r="951" spans="2:10" x14ac:dyDescent="0.2">
      <c r="B951" s="35" t="s">
        <v>662</v>
      </c>
      <c r="C951" s="35" t="s">
        <v>972</v>
      </c>
      <c r="D951" s="35"/>
      <c r="E951" s="35"/>
      <c r="F951" s="35"/>
      <c r="G951" s="35" t="s">
        <v>1503</v>
      </c>
      <c r="H951" s="35" t="s">
        <v>1049</v>
      </c>
      <c r="I951" s="36">
        <v>70</v>
      </c>
      <c r="J951" s="36">
        <v>6413.37</v>
      </c>
    </row>
    <row r="952" spans="2:10" x14ac:dyDescent="0.2">
      <c r="B952" s="35" t="s">
        <v>665</v>
      </c>
      <c r="C952" s="35" t="s">
        <v>972</v>
      </c>
      <c r="D952" s="35"/>
      <c r="E952" s="35" t="s">
        <v>1445</v>
      </c>
      <c r="F952" s="35"/>
      <c r="G952" s="35" t="s">
        <v>1504</v>
      </c>
      <c r="H952" s="35" t="s">
        <v>1049</v>
      </c>
      <c r="I952" s="36">
        <v>10</v>
      </c>
      <c r="J952" s="36">
        <v>6423.37</v>
      </c>
    </row>
    <row r="953" spans="2:10" x14ac:dyDescent="0.2">
      <c r="B953" s="35" t="s">
        <v>682</v>
      </c>
      <c r="C953" s="35" t="s">
        <v>972</v>
      </c>
      <c r="D953" s="35"/>
      <c r="E953" s="35" t="s">
        <v>1505</v>
      </c>
      <c r="F953" s="35"/>
      <c r="G953" s="35" t="s">
        <v>1506</v>
      </c>
      <c r="H953" s="35" t="s">
        <v>1049</v>
      </c>
      <c r="I953" s="36">
        <v>332.91</v>
      </c>
      <c r="J953" s="36">
        <v>6756.28</v>
      </c>
    </row>
    <row r="954" spans="2:10" x14ac:dyDescent="0.2">
      <c r="B954" s="35" t="s">
        <v>1507</v>
      </c>
      <c r="C954" s="35" t="s">
        <v>972</v>
      </c>
      <c r="D954" s="35"/>
      <c r="E954" s="35"/>
      <c r="F954" s="35"/>
      <c r="G954" s="35" t="s">
        <v>1508</v>
      </c>
      <c r="H954" s="35" t="s">
        <v>1049</v>
      </c>
      <c r="I954" s="36">
        <v>15.85</v>
      </c>
      <c r="J954" s="36">
        <v>6772.13</v>
      </c>
    </row>
    <row r="955" spans="2:10" x14ac:dyDescent="0.2">
      <c r="B955" s="35" t="s">
        <v>1509</v>
      </c>
      <c r="C955" s="35" t="s">
        <v>972</v>
      </c>
      <c r="D955" s="35"/>
      <c r="E955" s="35"/>
      <c r="F955" s="35"/>
      <c r="G955" s="35" t="s">
        <v>1510</v>
      </c>
      <c r="H955" s="35" t="s">
        <v>1049</v>
      </c>
      <c r="I955" s="36">
        <v>719</v>
      </c>
      <c r="J955" s="36">
        <v>7491.13</v>
      </c>
    </row>
    <row r="956" spans="2:10" x14ac:dyDescent="0.2">
      <c r="B956" s="35" t="s">
        <v>705</v>
      </c>
      <c r="C956" s="35" t="s">
        <v>972</v>
      </c>
      <c r="D956" s="35"/>
      <c r="E956" s="35" t="s">
        <v>1456</v>
      </c>
      <c r="F956" s="35"/>
      <c r="G956" s="35" t="s">
        <v>1511</v>
      </c>
      <c r="H956" s="35" t="s">
        <v>1049</v>
      </c>
      <c r="I956" s="36">
        <v>35.96</v>
      </c>
      <c r="J956" s="36">
        <v>7527.09</v>
      </c>
    </row>
    <row r="957" spans="2:10" x14ac:dyDescent="0.2">
      <c r="B957" s="35" t="s">
        <v>705</v>
      </c>
      <c r="C957" s="35" t="s">
        <v>972</v>
      </c>
      <c r="D957" s="35"/>
      <c r="E957" s="35"/>
      <c r="F957" s="35"/>
      <c r="G957" s="35" t="s">
        <v>1512</v>
      </c>
      <c r="H957" s="35" t="s">
        <v>1049</v>
      </c>
      <c r="I957" s="36">
        <v>68.94</v>
      </c>
      <c r="J957" s="36">
        <v>7596.03</v>
      </c>
    </row>
    <row r="958" spans="2:10" x14ac:dyDescent="0.2">
      <c r="B958" s="35" t="s">
        <v>719</v>
      </c>
      <c r="C958" s="35" t="s">
        <v>972</v>
      </c>
      <c r="D958" s="35"/>
      <c r="E958" s="35" t="s">
        <v>1513</v>
      </c>
      <c r="F958" s="35"/>
      <c r="G958" s="35" t="s">
        <v>1514</v>
      </c>
      <c r="H958" s="35" t="s">
        <v>1049</v>
      </c>
      <c r="I958" s="36">
        <v>504</v>
      </c>
      <c r="J958" s="36">
        <v>8100.03</v>
      </c>
    </row>
    <row r="959" spans="2:10" x14ac:dyDescent="0.2">
      <c r="B959" s="35" t="s">
        <v>1515</v>
      </c>
      <c r="C959" s="35" t="s">
        <v>972</v>
      </c>
      <c r="D959" s="35"/>
      <c r="E959" s="35"/>
      <c r="F959" s="35"/>
      <c r="G959" s="35" t="s">
        <v>1516</v>
      </c>
      <c r="H959" s="35" t="s">
        <v>1049</v>
      </c>
      <c r="I959" s="36">
        <v>70</v>
      </c>
      <c r="J959" s="36">
        <v>8170.03</v>
      </c>
    </row>
    <row r="960" spans="2:10" x14ac:dyDescent="0.2">
      <c r="B960" s="35" t="s">
        <v>722</v>
      </c>
      <c r="C960" s="35" t="s">
        <v>972</v>
      </c>
      <c r="D960" s="35"/>
      <c r="E960" s="35"/>
      <c r="F960" s="35"/>
      <c r="G960" s="35" t="s">
        <v>1517</v>
      </c>
      <c r="H960" s="35" t="s">
        <v>1049</v>
      </c>
      <c r="I960" s="36">
        <v>46.33</v>
      </c>
      <c r="J960" s="36">
        <v>8216.36</v>
      </c>
    </row>
    <row r="961" spans="2:10" x14ac:dyDescent="0.2">
      <c r="B961" s="35" t="s">
        <v>735</v>
      </c>
      <c r="C961" s="35" t="s">
        <v>972</v>
      </c>
      <c r="D961" s="35"/>
      <c r="E961" s="35" t="s">
        <v>1445</v>
      </c>
      <c r="F961" s="35"/>
      <c r="G961" s="35" t="s">
        <v>1518</v>
      </c>
      <c r="H961" s="35" t="s">
        <v>1049</v>
      </c>
      <c r="I961" s="36">
        <v>10</v>
      </c>
      <c r="J961" s="36">
        <v>8226.36</v>
      </c>
    </row>
    <row r="962" spans="2:10" x14ac:dyDescent="0.2">
      <c r="B962" s="35" t="s">
        <v>1519</v>
      </c>
      <c r="C962" s="35" t="s">
        <v>972</v>
      </c>
      <c r="D962" s="35"/>
      <c r="E962" s="35"/>
      <c r="F962" s="35"/>
      <c r="G962" s="35" t="s">
        <v>1520</v>
      </c>
      <c r="H962" s="35" t="s">
        <v>1049</v>
      </c>
      <c r="I962" s="36">
        <v>15.85</v>
      </c>
      <c r="J962" s="36">
        <v>8242.2099999999991</v>
      </c>
    </row>
    <row r="963" spans="2:10" x14ac:dyDescent="0.2">
      <c r="B963" s="35" t="s">
        <v>1519</v>
      </c>
      <c r="C963" s="35" t="s">
        <v>972</v>
      </c>
      <c r="D963" s="35"/>
      <c r="E963" s="35"/>
      <c r="F963" s="35"/>
      <c r="G963" s="35" t="s">
        <v>1521</v>
      </c>
      <c r="H963" s="35" t="s">
        <v>1049</v>
      </c>
      <c r="I963" s="36">
        <v>719</v>
      </c>
      <c r="J963" s="36">
        <v>8961.2099999999991</v>
      </c>
    </row>
    <row r="964" spans="2:10" x14ac:dyDescent="0.2">
      <c r="B964" s="35" t="s">
        <v>742</v>
      </c>
      <c r="C964" s="35" t="s">
        <v>972</v>
      </c>
      <c r="D964" s="35"/>
      <c r="E964" s="35"/>
      <c r="F964" s="35"/>
      <c r="G964" s="35" t="s">
        <v>1522</v>
      </c>
      <c r="H964" s="35" t="s">
        <v>1049</v>
      </c>
      <c r="I964" s="36">
        <v>47.97</v>
      </c>
      <c r="J964" s="36">
        <v>9009.18</v>
      </c>
    </row>
    <row r="965" spans="2:10" x14ac:dyDescent="0.2">
      <c r="B965" s="35" t="s">
        <v>744</v>
      </c>
      <c r="C965" s="35" t="s">
        <v>972</v>
      </c>
      <c r="D965" s="35"/>
      <c r="E965" s="35"/>
      <c r="F965" s="35"/>
      <c r="G965" s="35" t="s">
        <v>1523</v>
      </c>
      <c r="H965" s="35" t="s">
        <v>1049</v>
      </c>
      <c r="I965" s="36">
        <v>29.98</v>
      </c>
      <c r="J965" s="36">
        <v>9039.16</v>
      </c>
    </row>
    <row r="966" spans="2:10" x14ac:dyDescent="0.2">
      <c r="B966" s="35" t="s">
        <v>1524</v>
      </c>
      <c r="C966" s="35" t="s">
        <v>972</v>
      </c>
      <c r="D966" s="35"/>
      <c r="E966" s="35"/>
      <c r="F966" s="35"/>
      <c r="G966" s="35" t="s">
        <v>1525</v>
      </c>
      <c r="H966" s="35" t="s">
        <v>1049</v>
      </c>
      <c r="I966" s="36">
        <v>70</v>
      </c>
      <c r="J966" s="36">
        <v>9109.16</v>
      </c>
    </row>
    <row r="967" spans="2:10" x14ac:dyDescent="0.2">
      <c r="B967" s="35" t="s">
        <v>1061</v>
      </c>
      <c r="C967" s="35" t="s">
        <v>972</v>
      </c>
      <c r="D967" s="35"/>
      <c r="E967" s="35"/>
      <c r="F967" s="35"/>
      <c r="G967" s="35" t="s">
        <v>1526</v>
      </c>
      <c r="H967" s="35" t="s">
        <v>1049</v>
      </c>
      <c r="I967" s="36">
        <v>46.33</v>
      </c>
      <c r="J967" s="36">
        <v>9155.49</v>
      </c>
    </row>
    <row r="968" spans="2:10" x14ac:dyDescent="0.2">
      <c r="B968" s="35" t="s">
        <v>1061</v>
      </c>
      <c r="C968" s="35" t="s">
        <v>972</v>
      </c>
      <c r="D968" s="35"/>
      <c r="E968" s="35" t="s">
        <v>1460</v>
      </c>
      <c r="F968" s="35"/>
      <c r="G968" s="35" t="s">
        <v>1527</v>
      </c>
      <c r="H968" s="35" t="s">
        <v>1049</v>
      </c>
      <c r="I968" s="36">
        <v>299</v>
      </c>
      <c r="J968" s="36">
        <v>9454.49</v>
      </c>
    </row>
    <row r="969" spans="2:10" x14ac:dyDescent="0.2">
      <c r="B969" s="35" t="s">
        <v>1437</v>
      </c>
      <c r="C969" s="35" t="s">
        <v>972</v>
      </c>
      <c r="D969" s="35"/>
      <c r="E969" s="35" t="s">
        <v>1445</v>
      </c>
      <c r="F969" s="35"/>
      <c r="G969" s="35" t="s">
        <v>1528</v>
      </c>
      <c r="H969" s="35" t="s">
        <v>1049</v>
      </c>
      <c r="I969" s="36">
        <v>10</v>
      </c>
      <c r="J969" s="36">
        <v>9464.49</v>
      </c>
    </row>
    <row r="970" spans="2:10" x14ac:dyDescent="0.2">
      <c r="B970" s="35" t="s">
        <v>770</v>
      </c>
      <c r="C970" s="35" t="s">
        <v>972</v>
      </c>
      <c r="D970" s="35"/>
      <c r="E970" s="35"/>
      <c r="F970" s="35"/>
      <c r="G970" s="35" t="s">
        <v>1529</v>
      </c>
      <c r="H970" s="35" t="s">
        <v>1049</v>
      </c>
      <c r="I970" s="36">
        <v>15.85</v>
      </c>
      <c r="J970" s="36">
        <v>9480.34</v>
      </c>
    </row>
    <row r="971" spans="2:10" x14ac:dyDescent="0.2">
      <c r="B971" s="35" t="s">
        <v>1373</v>
      </c>
      <c r="C971" s="35" t="s">
        <v>972</v>
      </c>
      <c r="D971" s="35"/>
      <c r="E971" s="35"/>
      <c r="F971" s="35"/>
      <c r="G971" s="35" t="s">
        <v>1530</v>
      </c>
      <c r="H971" s="35" t="s">
        <v>1049</v>
      </c>
      <c r="I971" s="36">
        <v>754</v>
      </c>
      <c r="J971" s="36">
        <v>10234.34</v>
      </c>
    </row>
    <row r="972" spans="2:10" x14ac:dyDescent="0.2">
      <c r="B972" s="35" t="s">
        <v>1425</v>
      </c>
      <c r="C972" s="35" t="s">
        <v>972</v>
      </c>
      <c r="D972" s="35"/>
      <c r="E972" s="35"/>
      <c r="F972" s="35"/>
      <c r="G972" s="35" t="s">
        <v>1531</v>
      </c>
      <c r="H972" s="35" t="s">
        <v>1049</v>
      </c>
      <c r="I972" s="36">
        <v>43.14</v>
      </c>
      <c r="J972" s="36">
        <v>10277.48</v>
      </c>
    </row>
    <row r="973" spans="2:10" x14ac:dyDescent="0.2">
      <c r="B973" s="35" t="s">
        <v>771</v>
      </c>
      <c r="C973" s="35" t="s">
        <v>972</v>
      </c>
      <c r="D973" s="35"/>
      <c r="E973" s="35"/>
      <c r="F973" s="35"/>
      <c r="G973" s="35" t="s">
        <v>1532</v>
      </c>
      <c r="H973" s="35" t="s">
        <v>1049</v>
      </c>
      <c r="I973" s="36">
        <v>46.33</v>
      </c>
      <c r="J973" s="36">
        <v>10323.81</v>
      </c>
    </row>
    <row r="974" spans="2:10" x14ac:dyDescent="0.2">
      <c r="B974" s="35" t="s">
        <v>771</v>
      </c>
      <c r="C974" s="35" t="s">
        <v>972</v>
      </c>
      <c r="D974" s="35"/>
      <c r="E974" s="35"/>
      <c r="F974" s="35"/>
      <c r="G974" s="35" t="s">
        <v>1533</v>
      </c>
      <c r="H974" s="35" t="s">
        <v>1049</v>
      </c>
      <c r="I974" s="36">
        <v>74.03</v>
      </c>
      <c r="J974" s="36">
        <v>10397.84</v>
      </c>
    </row>
    <row r="975" spans="2:10" x14ac:dyDescent="0.2">
      <c r="B975" s="35" t="s">
        <v>1534</v>
      </c>
      <c r="C975" s="35" t="s">
        <v>972</v>
      </c>
      <c r="D975" s="35"/>
      <c r="E975" s="35" t="s">
        <v>1445</v>
      </c>
      <c r="F975" s="35"/>
      <c r="G975" s="35" t="s">
        <v>1535</v>
      </c>
      <c r="H975" s="35" t="s">
        <v>1049</v>
      </c>
      <c r="I975" s="36">
        <v>10</v>
      </c>
      <c r="J975" s="36">
        <v>10407.84</v>
      </c>
    </row>
    <row r="976" spans="2:10" x14ac:dyDescent="0.2">
      <c r="B976" s="35" t="s">
        <v>773</v>
      </c>
      <c r="C976" s="35" t="s">
        <v>972</v>
      </c>
      <c r="D976" s="35"/>
      <c r="E976" s="35"/>
      <c r="F976" s="35"/>
      <c r="G976" s="35" t="s">
        <v>1536</v>
      </c>
      <c r="H976" s="35" t="s">
        <v>1049</v>
      </c>
      <c r="I976" s="36">
        <v>15.85</v>
      </c>
      <c r="J976" s="36">
        <v>10423.69</v>
      </c>
    </row>
    <row r="977" spans="2:10" x14ac:dyDescent="0.2">
      <c r="B977" s="35" t="s">
        <v>773</v>
      </c>
      <c r="C977" s="35" t="s">
        <v>972</v>
      </c>
      <c r="D977" s="35"/>
      <c r="E977" s="35"/>
      <c r="F977" s="35"/>
      <c r="G977" s="35" t="s">
        <v>1537</v>
      </c>
      <c r="H977" s="35" t="s">
        <v>1049</v>
      </c>
      <c r="I977" s="36">
        <v>55.33</v>
      </c>
      <c r="J977" s="36">
        <v>10479.02</v>
      </c>
    </row>
    <row r="978" spans="2:10" x14ac:dyDescent="0.2">
      <c r="B978" s="35" t="s">
        <v>1203</v>
      </c>
      <c r="C978" s="35" t="s">
        <v>972</v>
      </c>
      <c r="D978" s="35"/>
      <c r="E978" s="35"/>
      <c r="F978" s="35"/>
      <c r="G978" s="35" t="s">
        <v>1538</v>
      </c>
      <c r="H978" s="35" t="s">
        <v>1049</v>
      </c>
      <c r="I978" s="36">
        <v>754</v>
      </c>
      <c r="J978" s="36">
        <v>11233.02</v>
      </c>
    </row>
    <row r="979" spans="2:10" x14ac:dyDescent="0.2">
      <c r="B979" s="35" t="s">
        <v>1539</v>
      </c>
      <c r="C979" s="35" t="s">
        <v>972</v>
      </c>
      <c r="D979" s="35"/>
      <c r="E979" s="35"/>
      <c r="F979" s="35"/>
      <c r="G979" s="35" t="s">
        <v>1540</v>
      </c>
      <c r="H979" s="35" t="s">
        <v>1049</v>
      </c>
      <c r="I979" s="36">
        <v>68.94</v>
      </c>
      <c r="J979" s="36">
        <v>11301.96</v>
      </c>
    </row>
    <row r="980" spans="2:10" x14ac:dyDescent="0.2">
      <c r="B980" s="35" t="s">
        <v>1541</v>
      </c>
      <c r="C980" s="35" t="s">
        <v>972</v>
      </c>
      <c r="D980" s="35"/>
      <c r="E980" s="35"/>
      <c r="F980" s="35"/>
      <c r="G980" s="35" t="s">
        <v>1542</v>
      </c>
      <c r="H980" s="35" t="s">
        <v>1049</v>
      </c>
      <c r="I980" s="36">
        <v>74.03</v>
      </c>
      <c r="J980" s="36">
        <v>11375.99</v>
      </c>
    </row>
    <row r="981" spans="2:10" x14ac:dyDescent="0.2">
      <c r="B981" s="35" t="s">
        <v>776</v>
      </c>
      <c r="C981" s="35" t="s">
        <v>972</v>
      </c>
      <c r="D981" s="35"/>
      <c r="E981" s="35"/>
      <c r="F981" s="35"/>
      <c r="G981" s="35" t="s">
        <v>1543</v>
      </c>
      <c r="H981" s="35" t="s">
        <v>1049</v>
      </c>
      <c r="I981" s="36">
        <v>46.6</v>
      </c>
      <c r="J981" s="36">
        <v>11422.59</v>
      </c>
    </row>
    <row r="982" spans="2:10" x14ac:dyDescent="0.2">
      <c r="B982" s="35" t="s">
        <v>1239</v>
      </c>
      <c r="C982" s="35" t="s">
        <v>972</v>
      </c>
      <c r="D982" s="35"/>
      <c r="E982" s="35"/>
      <c r="F982" s="35"/>
      <c r="G982" s="35" t="s">
        <v>1544</v>
      </c>
      <c r="H982" s="35" t="s">
        <v>1049</v>
      </c>
      <c r="I982" s="36">
        <v>65.94</v>
      </c>
      <c r="J982" s="36">
        <v>11488.53</v>
      </c>
    </row>
    <row r="983" spans="2:10" x14ac:dyDescent="0.2">
      <c r="B983" s="35" t="s">
        <v>1130</v>
      </c>
      <c r="C983" s="35" t="s">
        <v>972</v>
      </c>
      <c r="D983" s="35"/>
      <c r="E983" s="35" t="s">
        <v>1445</v>
      </c>
      <c r="F983" s="35"/>
      <c r="G983" s="35" t="s">
        <v>1545</v>
      </c>
      <c r="H983" s="35" t="s">
        <v>1049</v>
      </c>
      <c r="I983" s="36">
        <v>10</v>
      </c>
      <c r="J983" s="36">
        <v>11498.53</v>
      </c>
    </row>
    <row r="984" spans="2:10" x14ac:dyDescent="0.2">
      <c r="B984" s="35" t="s">
        <v>785</v>
      </c>
      <c r="C984" s="35" t="s">
        <v>972</v>
      </c>
      <c r="D984" s="35"/>
      <c r="E984" s="35" t="s">
        <v>1546</v>
      </c>
      <c r="F984" s="35"/>
      <c r="G984" s="35" t="s">
        <v>1547</v>
      </c>
      <c r="H984" s="35" t="s">
        <v>1049</v>
      </c>
      <c r="I984" s="36">
        <v>15.85</v>
      </c>
      <c r="J984" s="36">
        <v>11514.38</v>
      </c>
    </row>
    <row r="985" spans="2:10" x14ac:dyDescent="0.2">
      <c r="B985" s="35" t="s">
        <v>785</v>
      </c>
      <c r="C985" s="35" t="s">
        <v>972</v>
      </c>
      <c r="D985" s="35"/>
      <c r="E985" s="35"/>
      <c r="F985" s="35"/>
      <c r="G985" s="35" t="s">
        <v>1548</v>
      </c>
      <c r="H985" s="35" t="s">
        <v>1049</v>
      </c>
      <c r="I985" s="36">
        <v>68.14</v>
      </c>
      <c r="J985" s="36">
        <v>11582.52</v>
      </c>
    </row>
    <row r="986" spans="2:10" x14ac:dyDescent="0.2">
      <c r="B986" s="35" t="s">
        <v>785</v>
      </c>
      <c r="C986" s="35" t="s">
        <v>972</v>
      </c>
      <c r="D986" s="35"/>
      <c r="E986" s="35"/>
      <c r="F986" s="35"/>
      <c r="G986" s="35" t="s">
        <v>1549</v>
      </c>
      <c r="H986" s="35" t="s">
        <v>1049</v>
      </c>
      <c r="I986" s="36">
        <v>754</v>
      </c>
      <c r="J986" s="36">
        <v>12336.52</v>
      </c>
    </row>
    <row r="987" spans="2:10" x14ac:dyDescent="0.2">
      <c r="B987" s="35" t="s">
        <v>858</v>
      </c>
      <c r="C987" s="35" t="s">
        <v>972</v>
      </c>
      <c r="D987" s="35"/>
      <c r="E987" s="35"/>
      <c r="F987" s="35"/>
      <c r="G987" s="35" t="s">
        <v>1550</v>
      </c>
      <c r="H987" s="35" t="s">
        <v>1049</v>
      </c>
      <c r="I987" s="36">
        <v>74.03</v>
      </c>
      <c r="J987" s="36">
        <v>12410.55</v>
      </c>
    </row>
    <row r="988" spans="2:10" x14ac:dyDescent="0.2">
      <c r="B988" s="35" t="s">
        <v>863</v>
      </c>
      <c r="C988" s="35" t="s">
        <v>972</v>
      </c>
      <c r="D988" s="35"/>
      <c r="E988" s="35"/>
      <c r="F988" s="35"/>
      <c r="G988" s="35" t="s">
        <v>1551</v>
      </c>
      <c r="H988" s="35" t="s">
        <v>1049</v>
      </c>
      <c r="I988" s="36">
        <v>46.6</v>
      </c>
      <c r="J988" s="36">
        <v>12457.15</v>
      </c>
    </row>
    <row r="989" spans="2:10" x14ac:dyDescent="0.2">
      <c r="B989" s="35" t="s">
        <v>863</v>
      </c>
      <c r="C989" s="35" t="s">
        <v>972</v>
      </c>
      <c r="D989" s="35"/>
      <c r="E989" s="35"/>
      <c r="F989" s="35"/>
      <c r="G989" s="35" t="s">
        <v>1552</v>
      </c>
      <c r="H989" s="35" t="s">
        <v>1049</v>
      </c>
      <c r="I989" s="36">
        <v>63.45</v>
      </c>
      <c r="J989" s="36">
        <v>12520.6</v>
      </c>
    </row>
    <row r="990" spans="2:10" x14ac:dyDescent="0.2">
      <c r="B990" s="35" t="s">
        <v>873</v>
      </c>
      <c r="C990" s="35" t="s">
        <v>972</v>
      </c>
      <c r="D990" s="35"/>
      <c r="E990" s="35" t="s">
        <v>1445</v>
      </c>
      <c r="F990" s="35"/>
      <c r="G990" s="35" t="s">
        <v>1553</v>
      </c>
      <c r="H990" s="35" t="s">
        <v>1049</v>
      </c>
      <c r="I990" s="36">
        <v>10</v>
      </c>
      <c r="J990" s="36">
        <v>12530.6</v>
      </c>
    </row>
    <row r="991" spans="2:10" x14ac:dyDescent="0.2">
      <c r="B991" s="35" t="s">
        <v>880</v>
      </c>
      <c r="C991" s="35" t="s">
        <v>972</v>
      </c>
      <c r="D991" s="35"/>
      <c r="E991" s="35" t="s">
        <v>1546</v>
      </c>
      <c r="F991" s="35"/>
      <c r="G991" s="35" t="s">
        <v>1554</v>
      </c>
      <c r="H991" s="35" t="s">
        <v>1049</v>
      </c>
      <c r="I991" s="36">
        <v>15.85</v>
      </c>
      <c r="J991" s="36">
        <v>12546.45</v>
      </c>
    </row>
    <row r="992" spans="2:10" x14ac:dyDescent="0.2">
      <c r="B992" s="35" t="s">
        <v>1555</v>
      </c>
      <c r="C992" s="35" t="s">
        <v>972</v>
      </c>
      <c r="D992" s="35"/>
      <c r="E992" s="35"/>
      <c r="F992" s="35"/>
      <c r="G992" s="35" t="s">
        <v>1556</v>
      </c>
      <c r="H992" s="35" t="s">
        <v>1049</v>
      </c>
      <c r="I992" s="36">
        <v>754</v>
      </c>
      <c r="J992" s="36">
        <v>13300.45</v>
      </c>
    </row>
    <row r="993" spans="1:10" x14ac:dyDescent="0.2">
      <c r="B993" s="35" t="s">
        <v>884</v>
      </c>
      <c r="C993" s="35" t="s">
        <v>972</v>
      </c>
      <c r="D993" s="35"/>
      <c r="E993" s="35"/>
      <c r="F993" s="35"/>
      <c r="G993" s="35" t="s">
        <v>1557</v>
      </c>
      <c r="H993" s="35" t="s">
        <v>1049</v>
      </c>
      <c r="I993" s="36">
        <v>43.14</v>
      </c>
      <c r="J993" s="36">
        <v>13343.59</v>
      </c>
    </row>
    <row r="994" spans="1:10" x14ac:dyDescent="0.2">
      <c r="B994" s="35" t="s">
        <v>1320</v>
      </c>
      <c r="C994" s="35" t="s">
        <v>972</v>
      </c>
      <c r="D994" s="35"/>
      <c r="E994" s="35"/>
      <c r="F994" s="35"/>
      <c r="G994" s="35" t="s">
        <v>1558</v>
      </c>
      <c r="H994" s="35" t="s">
        <v>1049</v>
      </c>
      <c r="I994" s="36">
        <v>65.94</v>
      </c>
      <c r="J994" s="36">
        <v>13409.53</v>
      </c>
    </row>
    <row r="995" spans="1:10" x14ac:dyDescent="0.2">
      <c r="B995" s="35" t="s">
        <v>223</v>
      </c>
      <c r="C995" s="35" t="s">
        <v>972</v>
      </c>
      <c r="D995" s="35"/>
      <c r="E995" s="35"/>
      <c r="F995" s="35"/>
      <c r="G995" s="35" t="s">
        <v>1559</v>
      </c>
      <c r="H995" s="35" t="s">
        <v>1049</v>
      </c>
      <c r="I995" s="36">
        <v>74.03</v>
      </c>
      <c r="J995" s="36">
        <v>13483.56</v>
      </c>
    </row>
    <row r="996" spans="1:10" x14ac:dyDescent="0.2">
      <c r="B996" s="35" t="s">
        <v>1132</v>
      </c>
      <c r="C996" s="35" t="s">
        <v>972</v>
      </c>
      <c r="D996" s="35"/>
      <c r="E996" s="35"/>
      <c r="F996" s="35"/>
      <c r="G996" s="35" t="s">
        <v>1560</v>
      </c>
      <c r="H996" s="35" t="s">
        <v>1049</v>
      </c>
      <c r="I996" s="36">
        <v>46.61</v>
      </c>
      <c r="J996" s="36">
        <v>13530.17</v>
      </c>
    </row>
    <row r="997" spans="1:10" x14ac:dyDescent="0.2">
      <c r="B997" s="35" t="s">
        <v>1245</v>
      </c>
      <c r="C997" s="35" t="s">
        <v>972</v>
      </c>
      <c r="D997" s="35"/>
      <c r="E997" s="35" t="s">
        <v>1445</v>
      </c>
      <c r="F997" s="35"/>
      <c r="G997" s="35" t="s">
        <v>1561</v>
      </c>
      <c r="H997" s="35" t="s">
        <v>1049</v>
      </c>
      <c r="I997" s="36">
        <v>10</v>
      </c>
      <c r="J997" s="36">
        <v>13540.17</v>
      </c>
    </row>
    <row r="998" spans="1:10" x14ac:dyDescent="0.2">
      <c r="B998" s="35" t="s">
        <v>889</v>
      </c>
      <c r="C998" s="35" t="s">
        <v>972</v>
      </c>
      <c r="D998" s="35"/>
      <c r="E998" s="35" t="s">
        <v>1546</v>
      </c>
      <c r="F998" s="35"/>
      <c r="G998" s="35" t="s">
        <v>1562</v>
      </c>
      <c r="H998" s="35" t="s">
        <v>1049</v>
      </c>
      <c r="I998" s="36">
        <v>15.85</v>
      </c>
      <c r="J998" s="36">
        <v>13556.02</v>
      </c>
    </row>
    <row r="999" spans="1:10" x14ac:dyDescent="0.2">
      <c r="B999" s="35" t="s">
        <v>1325</v>
      </c>
      <c r="C999" s="35" t="s">
        <v>972</v>
      </c>
      <c r="D999" s="35"/>
      <c r="E999" s="35"/>
      <c r="F999" s="35"/>
      <c r="G999" s="35" t="s">
        <v>1563</v>
      </c>
      <c r="H999" s="35" t="s">
        <v>1049</v>
      </c>
      <c r="I999" s="36">
        <v>754</v>
      </c>
      <c r="J999" s="36">
        <v>14310.02</v>
      </c>
    </row>
    <row r="1000" spans="1:10" x14ac:dyDescent="0.2">
      <c r="B1000" s="35" t="s">
        <v>1564</v>
      </c>
      <c r="C1000" s="35" t="s">
        <v>972</v>
      </c>
      <c r="D1000" s="35"/>
      <c r="E1000" s="35"/>
      <c r="F1000" s="35"/>
      <c r="G1000" s="35" t="s">
        <v>1565</v>
      </c>
      <c r="H1000" s="35" t="s">
        <v>1049</v>
      </c>
      <c r="I1000" s="36">
        <v>68.94</v>
      </c>
      <c r="J1000" s="36">
        <v>14378.96</v>
      </c>
    </row>
    <row r="1001" spans="1:10" x14ac:dyDescent="0.2">
      <c r="B1001" s="35" t="s">
        <v>897</v>
      </c>
      <c r="C1001" s="35" t="s">
        <v>91</v>
      </c>
      <c r="D1001" s="35" t="s">
        <v>1268</v>
      </c>
      <c r="E1001" s="35"/>
      <c r="F1001" s="35"/>
      <c r="G1001" s="35"/>
      <c r="H1001" s="105" t="s">
        <v>135</v>
      </c>
      <c r="I1001" s="36">
        <v>55.98</v>
      </c>
      <c r="J1001" s="36">
        <v>14434.94</v>
      </c>
    </row>
    <row r="1002" spans="1:10" x14ac:dyDescent="0.2">
      <c r="B1002" s="35" t="s">
        <v>897</v>
      </c>
      <c r="C1002" s="35" t="s">
        <v>91</v>
      </c>
      <c r="D1002" s="35" t="s">
        <v>1268</v>
      </c>
      <c r="E1002" s="35"/>
      <c r="F1002" s="35"/>
      <c r="G1002" s="35"/>
      <c r="H1002" s="105" t="s">
        <v>135</v>
      </c>
      <c r="I1002" s="36">
        <v>126.77</v>
      </c>
      <c r="J1002" s="36">
        <v>14561.71</v>
      </c>
    </row>
    <row r="1003" spans="1:10" x14ac:dyDescent="0.2">
      <c r="A1003" s="104" t="s">
        <v>1566</v>
      </c>
      <c r="I1003" s="106">
        <v>14561.71</v>
      </c>
    </row>
    <row r="1004" spans="1:10" x14ac:dyDescent="0.2">
      <c r="A1004" s="104" t="s">
        <v>1567</v>
      </c>
    </row>
    <row r="1005" spans="1:10" x14ac:dyDescent="0.2">
      <c r="B1005" s="35" t="s">
        <v>1105</v>
      </c>
      <c r="C1005" s="35" t="s">
        <v>1048</v>
      </c>
      <c r="D1005" s="35"/>
      <c r="E1005" s="35"/>
      <c r="F1005" s="35"/>
      <c r="G1005" s="35"/>
      <c r="H1005" s="35" t="s">
        <v>262</v>
      </c>
      <c r="I1005" s="36">
        <v>22.3</v>
      </c>
      <c r="J1005" s="36">
        <v>22.3</v>
      </c>
    </row>
    <row r="1006" spans="1:10" x14ac:dyDescent="0.2">
      <c r="B1006" s="35" t="s">
        <v>1106</v>
      </c>
      <c r="C1006" s="35" t="s">
        <v>1048</v>
      </c>
      <c r="D1006" s="35"/>
      <c r="E1006" s="35"/>
      <c r="F1006" s="35"/>
      <c r="G1006" s="35"/>
      <c r="H1006" s="35" t="s">
        <v>262</v>
      </c>
      <c r="I1006" s="36">
        <v>22.3</v>
      </c>
      <c r="J1006" s="36">
        <v>44.6</v>
      </c>
    </row>
    <row r="1007" spans="1:10" x14ac:dyDescent="0.2">
      <c r="B1007" s="35" t="s">
        <v>1080</v>
      </c>
      <c r="C1007" s="35" t="s">
        <v>1048</v>
      </c>
      <c r="D1007" s="35"/>
      <c r="E1007" s="35"/>
      <c r="F1007" s="35"/>
      <c r="G1007" s="35"/>
      <c r="H1007" s="35" t="s">
        <v>262</v>
      </c>
      <c r="I1007" s="36">
        <v>22.3</v>
      </c>
      <c r="J1007" s="36">
        <v>66.900000000000006</v>
      </c>
    </row>
    <row r="1008" spans="1:10" x14ac:dyDescent="0.2">
      <c r="B1008" s="35" t="s">
        <v>1080</v>
      </c>
      <c r="C1008" s="35" t="s">
        <v>1048</v>
      </c>
      <c r="D1008" s="35"/>
      <c r="E1008" s="35"/>
      <c r="F1008" s="35"/>
      <c r="G1008" s="35"/>
      <c r="H1008" s="35" t="s">
        <v>262</v>
      </c>
      <c r="I1008" s="36">
        <v>22.3</v>
      </c>
      <c r="J1008" s="36">
        <v>89.2</v>
      </c>
    </row>
    <row r="1009" spans="2:10" x14ac:dyDescent="0.2">
      <c r="B1009" s="35" t="s">
        <v>1107</v>
      </c>
      <c r="C1009" s="35" t="s">
        <v>1048</v>
      </c>
      <c r="D1009" s="35"/>
      <c r="E1009" s="35"/>
      <c r="F1009" s="35"/>
      <c r="G1009" s="35"/>
      <c r="H1009" s="35" t="s">
        <v>262</v>
      </c>
      <c r="I1009" s="36">
        <v>22.3</v>
      </c>
      <c r="J1009" s="36">
        <v>111.5</v>
      </c>
    </row>
    <row r="1010" spans="2:10" x14ac:dyDescent="0.2">
      <c r="B1010" s="35" t="s">
        <v>1107</v>
      </c>
      <c r="C1010" s="35" t="s">
        <v>1048</v>
      </c>
      <c r="D1010" s="35"/>
      <c r="E1010" s="35"/>
      <c r="F1010" s="35"/>
      <c r="G1010" s="35"/>
      <c r="H1010" s="35" t="s">
        <v>262</v>
      </c>
      <c r="I1010" s="36">
        <v>22.3</v>
      </c>
      <c r="J1010" s="36">
        <v>133.80000000000001</v>
      </c>
    </row>
    <row r="1011" spans="2:10" x14ac:dyDescent="0.2">
      <c r="B1011" s="35" t="s">
        <v>1107</v>
      </c>
      <c r="C1011" s="35" t="s">
        <v>1048</v>
      </c>
      <c r="D1011" s="35"/>
      <c r="E1011" s="35"/>
      <c r="F1011" s="35"/>
      <c r="G1011" s="35"/>
      <c r="H1011" s="35" t="s">
        <v>262</v>
      </c>
      <c r="I1011" s="36">
        <v>22.3</v>
      </c>
      <c r="J1011" s="36">
        <v>156.1</v>
      </c>
    </row>
    <row r="1012" spans="2:10" x14ac:dyDescent="0.2">
      <c r="B1012" s="35" t="s">
        <v>1568</v>
      </c>
      <c r="C1012" s="35" t="s">
        <v>972</v>
      </c>
      <c r="D1012" s="35"/>
      <c r="E1012" s="35" t="s">
        <v>1569</v>
      </c>
      <c r="F1012" s="35"/>
      <c r="G1012" s="35" t="s">
        <v>1570</v>
      </c>
      <c r="H1012" s="35" t="s">
        <v>1049</v>
      </c>
      <c r="I1012" s="36">
        <v>314.14</v>
      </c>
      <c r="J1012" s="36">
        <v>470.24</v>
      </c>
    </row>
    <row r="1013" spans="2:10" x14ac:dyDescent="0.2">
      <c r="B1013" s="35" t="s">
        <v>1378</v>
      </c>
      <c r="C1013" s="35" t="s">
        <v>972</v>
      </c>
      <c r="D1013" s="35"/>
      <c r="E1013" s="35" t="s">
        <v>1569</v>
      </c>
      <c r="F1013" s="35"/>
      <c r="G1013" s="35" t="s">
        <v>1571</v>
      </c>
      <c r="H1013" s="35" t="s">
        <v>1049</v>
      </c>
      <c r="I1013" s="36">
        <v>85</v>
      </c>
      <c r="J1013" s="36">
        <v>555.24</v>
      </c>
    </row>
    <row r="1014" spans="2:10" x14ac:dyDescent="0.2">
      <c r="B1014" s="35" t="s">
        <v>1572</v>
      </c>
      <c r="C1014" s="35" t="s">
        <v>1048</v>
      </c>
      <c r="D1014" s="35"/>
      <c r="E1014" s="35"/>
      <c r="F1014" s="35"/>
      <c r="G1014" s="35" t="s">
        <v>1573</v>
      </c>
      <c r="H1014" s="35" t="s">
        <v>1049</v>
      </c>
      <c r="I1014" s="36">
        <v>-4493.78</v>
      </c>
      <c r="J1014" s="36">
        <v>-3938.54</v>
      </c>
    </row>
    <row r="1015" spans="2:10" x14ac:dyDescent="0.2">
      <c r="B1015" s="35" t="s">
        <v>1572</v>
      </c>
      <c r="C1015" s="35" t="s">
        <v>972</v>
      </c>
      <c r="D1015" s="35"/>
      <c r="E1015" s="35"/>
      <c r="F1015" s="35"/>
      <c r="G1015" s="35" t="s">
        <v>1574</v>
      </c>
      <c r="H1015" s="35" t="s">
        <v>1049</v>
      </c>
      <c r="I1015" s="36">
        <v>969.16</v>
      </c>
      <c r="J1015" s="36">
        <v>-2969.38</v>
      </c>
    </row>
    <row r="1016" spans="2:10" x14ac:dyDescent="0.2">
      <c r="B1016" s="35" t="s">
        <v>1083</v>
      </c>
      <c r="C1016" s="35" t="s">
        <v>91</v>
      </c>
      <c r="D1016" s="35" t="s">
        <v>1575</v>
      </c>
      <c r="E1016" s="35"/>
      <c r="F1016" s="35"/>
      <c r="G1016" s="35" t="s">
        <v>1576</v>
      </c>
      <c r="H1016" s="105" t="s">
        <v>135</v>
      </c>
      <c r="I1016" s="36">
        <v>-107.67</v>
      </c>
      <c r="J1016" s="36">
        <v>-3077.05</v>
      </c>
    </row>
    <row r="1017" spans="2:10" x14ac:dyDescent="0.2">
      <c r="B1017" s="35" t="s">
        <v>1083</v>
      </c>
      <c r="C1017" s="35" t="s">
        <v>91</v>
      </c>
      <c r="D1017" s="35" t="s">
        <v>1575</v>
      </c>
      <c r="E1017" s="35"/>
      <c r="F1017" s="35"/>
      <c r="G1017" s="35" t="s">
        <v>1577</v>
      </c>
      <c r="H1017" s="105" t="s">
        <v>135</v>
      </c>
      <c r="I1017" s="36">
        <v>14</v>
      </c>
      <c r="J1017" s="36">
        <v>-3063.05</v>
      </c>
    </row>
    <row r="1018" spans="2:10" x14ac:dyDescent="0.2">
      <c r="B1018" s="35" t="s">
        <v>1083</v>
      </c>
      <c r="C1018" s="35" t="s">
        <v>91</v>
      </c>
      <c r="D1018" s="35" t="s">
        <v>1142</v>
      </c>
      <c r="E1018" s="35"/>
      <c r="F1018" s="35"/>
      <c r="G1018" s="35" t="s">
        <v>1578</v>
      </c>
      <c r="H1018" s="105" t="s">
        <v>135</v>
      </c>
      <c r="I1018" s="36">
        <v>30</v>
      </c>
      <c r="J1018" s="36">
        <v>-3033.05</v>
      </c>
    </row>
    <row r="1019" spans="2:10" x14ac:dyDescent="0.2">
      <c r="B1019" s="35" t="s">
        <v>1083</v>
      </c>
      <c r="C1019" s="35" t="s">
        <v>91</v>
      </c>
      <c r="D1019" s="35" t="s">
        <v>1142</v>
      </c>
      <c r="E1019" s="35"/>
      <c r="F1019" s="35"/>
      <c r="G1019" s="35" t="s">
        <v>1579</v>
      </c>
      <c r="H1019" s="105" t="s">
        <v>135</v>
      </c>
      <c r="I1019" s="36">
        <v>568.38</v>
      </c>
      <c r="J1019" s="36">
        <v>-2464.67</v>
      </c>
    </row>
    <row r="1020" spans="2:10" x14ac:dyDescent="0.2">
      <c r="B1020" s="35" t="s">
        <v>257</v>
      </c>
      <c r="C1020" s="35" t="s">
        <v>972</v>
      </c>
      <c r="D1020" s="35" t="s">
        <v>1580</v>
      </c>
      <c r="E1020" s="35" t="s">
        <v>1581</v>
      </c>
      <c r="F1020" s="35"/>
      <c r="G1020" s="35" t="s">
        <v>1582</v>
      </c>
      <c r="H1020" s="35" t="s">
        <v>262</v>
      </c>
      <c r="I1020" s="36">
        <v>22.3</v>
      </c>
      <c r="J1020" s="36">
        <v>-2442.37</v>
      </c>
    </row>
    <row r="1021" spans="2:10" x14ac:dyDescent="0.2">
      <c r="B1021" s="35" t="s">
        <v>263</v>
      </c>
      <c r="C1021" s="35" t="s">
        <v>1048</v>
      </c>
      <c r="D1021" s="35"/>
      <c r="E1021" s="35" t="s">
        <v>1581</v>
      </c>
      <c r="F1021" s="35"/>
      <c r="G1021" s="35" t="s">
        <v>1583</v>
      </c>
      <c r="H1021" s="35" t="s">
        <v>262</v>
      </c>
      <c r="I1021" s="36">
        <v>-2.75</v>
      </c>
      <c r="J1021" s="36">
        <v>-2445.12</v>
      </c>
    </row>
    <row r="1022" spans="2:10" x14ac:dyDescent="0.2">
      <c r="B1022" s="35" t="s">
        <v>263</v>
      </c>
      <c r="C1022" s="35" t="s">
        <v>972</v>
      </c>
      <c r="D1022" s="35" t="s">
        <v>1584</v>
      </c>
      <c r="E1022" s="35" t="s">
        <v>1581</v>
      </c>
      <c r="F1022" s="35"/>
      <c r="G1022" s="35" t="s">
        <v>1582</v>
      </c>
      <c r="H1022" s="35" t="s">
        <v>262</v>
      </c>
      <c r="I1022" s="36">
        <v>3.05</v>
      </c>
      <c r="J1022" s="36">
        <v>-2442.0700000000002</v>
      </c>
    </row>
    <row r="1023" spans="2:10" x14ac:dyDescent="0.2">
      <c r="B1023" s="35" t="s">
        <v>263</v>
      </c>
      <c r="C1023" s="35" t="s">
        <v>972</v>
      </c>
      <c r="D1023" s="35" t="s">
        <v>1585</v>
      </c>
      <c r="E1023" s="35" t="s">
        <v>1581</v>
      </c>
      <c r="F1023" s="35"/>
      <c r="G1023" s="35" t="s">
        <v>1582</v>
      </c>
      <c r="H1023" s="35" t="s">
        <v>262</v>
      </c>
      <c r="I1023" s="36">
        <v>10.199999999999999</v>
      </c>
      <c r="J1023" s="36">
        <v>-2431.87</v>
      </c>
    </row>
    <row r="1024" spans="2:10" x14ac:dyDescent="0.2">
      <c r="B1024" s="35" t="s">
        <v>263</v>
      </c>
      <c r="C1024" s="35" t="s">
        <v>972</v>
      </c>
      <c r="D1024" s="35" t="s">
        <v>1586</v>
      </c>
      <c r="E1024" s="35" t="s">
        <v>1581</v>
      </c>
      <c r="F1024" s="35"/>
      <c r="G1024" s="35" t="s">
        <v>1582</v>
      </c>
      <c r="H1024" s="35" t="s">
        <v>262</v>
      </c>
      <c r="I1024" s="36">
        <v>22.3</v>
      </c>
      <c r="J1024" s="36">
        <v>-2409.5700000000002</v>
      </c>
    </row>
    <row r="1025" spans="2:10" x14ac:dyDescent="0.2">
      <c r="B1025" s="35" t="s">
        <v>271</v>
      </c>
      <c r="C1025" s="35" t="s">
        <v>972</v>
      </c>
      <c r="D1025" s="35" t="s">
        <v>1587</v>
      </c>
      <c r="E1025" s="35" t="s">
        <v>1581</v>
      </c>
      <c r="F1025" s="35"/>
      <c r="G1025" s="35" t="s">
        <v>1582</v>
      </c>
      <c r="H1025" s="35" t="s">
        <v>262</v>
      </c>
      <c r="I1025" s="36">
        <v>22.3</v>
      </c>
      <c r="J1025" s="36">
        <v>-2387.27</v>
      </c>
    </row>
    <row r="1026" spans="2:10" x14ac:dyDescent="0.2">
      <c r="B1026" s="35" t="s">
        <v>271</v>
      </c>
      <c r="C1026" s="35" t="s">
        <v>972</v>
      </c>
      <c r="D1026" s="35" t="s">
        <v>1588</v>
      </c>
      <c r="E1026" s="35" t="s">
        <v>1581</v>
      </c>
      <c r="F1026" s="35"/>
      <c r="G1026" s="35" t="s">
        <v>1582</v>
      </c>
      <c r="H1026" s="35" t="s">
        <v>262</v>
      </c>
      <c r="I1026" s="36">
        <v>22.3</v>
      </c>
      <c r="J1026" s="36">
        <v>-2364.9699999999998</v>
      </c>
    </row>
    <row r="1027" spans="2:10" x14ac:dyDescent="0.2">
      <c r="B1027" s="35" t="s">
        <v>271</v>
      </c>
      <c r="C1027" s="35" t="s">
        <v>972</v>
      </c>
      <c r="D1027" s="35" t="s">
        <v>1589</v>
      </c>
      <c r="E1027" s="35" t="s">
        <v>1581</v>
      </c>
      <c r="F1027" s="35"/>
      <c r="G1027" s="35" t="s">
        <v>1582</v>
      </c>
      <c r="H1027" s="35" t="s">
        <v>262</v>
      </c>
      <c r="I1027" s="36">
        <v>22.3</v>
      </c>
      <c r="J1027" s="36">
        <v>-2342.67</v>
      </c>
    </row>
    <row r="1028" spans="2:10" x14ac:dyDescent="0.2">
      <c r="B1028" s="35" t="s">
        <v>271</v>
      </c>
      <c r="C1028" s="35" t="s">
        <v>972</v>
      </c>
      <c r="D1028" s="35" t="s">
        <v>1590</v>
      </c>
      <c r="E1028" s="35" t="s">
        <v>1581</v>
      </c>
      <c r="F1028" s="35"/>
      <c r="G1028" s="35" t="s">
        <v>1582</v>
      </c>
      <c r="H1028" s="35" t="s">
        <v>262</v>
      </c>
      <c r="I1028" s="36">
        <v>22.3</v>
      </c>
      <c r="J1028" s="36">
        <v>-2320.37</v>
      </c>
    </row>
    <row r="1029" spans="2:10" x14ac:dyDescent="0.2">
      <c r="B1029" s="35" t="s">
        <v>271</v>
      </c>
      <c r="C1029" s="35" t="s">
        <v>972</v>
      </c>
      <c r="D1029" s="35" t="s">
        <v>1591</v>
      </c>
      <c r="E1029" s="35" t="s">
        <v>1581</v>
      </c>
      <c r="F1029" s="35"/>
      <c r="G1029" s="35" t="s">
        <v>1582</v>
      </c>
      <c r="H1029" s="35" t="s">
        <v>262</v>
      </c>
      <c r="I1029" s="36">
        <v>22.3</v>
      </c>
      <c r="J1029" s="36">
        <v>-2298.0700000000002</v>
      </c>
    </row>
    <row r="1030" spans="2:10" x14ac:dyDescent="0.2">
      <c r="B1030" s="35" t="s">
        <v>271</v>
      </c>
      <c r="C1030" s="35" t="s">
        <v>972</v>
      </c>
      <c r="D1030" s="35" t="s">
        <v>1592</v>
      </c>
      <c r="E1030" s="35" t="s">
        <v>1581</v>
      </c>
      <c r="F1030" s="35"/>
      <c r="G1030" s="35" t="s">
        <v>1582</v>
      </c>
      <c r="H1030" s="35" t="s">
        <v>262</v>
      </c>
      <c r="I1030" s="36">
        <v>22.3</v>
      </c>
      <c r="J1030" s="36">
        <v>-2275.77</v>
      </c>
    </row>
    <row r="1031" spans="2:10" x14ac:dyDescent="0.2">
      <c r="B1031" s="35" t="s">
        <v>271</v>
      </c>
      <c r="C1031" s="35" t="s">
        <v>972</v>
      </c>
      <c r="D1031" s="35" t="s">
        <v>1593</v>
      </c>
      <c r="E1031" s="35" t="s">
        <v>1581</v>
      </c>
      <c r="F1031" s="35"/>
      <c r="G1031" s="35" t="s">
        <v>1582</v>
      </c>
      <c r="H1031" s="35" t="s">
        <v>262</v>
      </c>
      <c r="I1031" s="36">
        <v>22.3</v>
      </c>
      <c r="J1031" s="36">
        <v>-2253.4699999999998</v>
      </c>
    </row>
    <row r="1032" spans="2:10" x14ac:dyDescent="0.2">
      <c r="B1032" s="35" t="s">
        <v>271</v>
      </c>
      <c r="C1032" s="35" t="s">
        <v>972</v>
      </c>
      <c r="D1032" s="35" t="s">
        <v>1594</v>
      </c>
      <c r="E1032" s="35" t="s">
        <v>1581</v>
      </c>
      <c r="F1032" s="35"/>
      <c r="G1032" s="35" t="s">
        <v>1582</v>
      </c>
      <c r="H1032" s="35" t="s">
        <v>262</v>
      </c>
      <c r="I1032" s="36">
        <v>23.43</v>
      </c>
      <c r="J1032" s="36">
        <v>-2230.04</v>
      </c>
    </row>
    <row r="1033" spans="2:10" x14ac:dyDescent="0.2">
      <c r="B1033" s="35" t="s">
        <v>281</v>
      </c>
      <c r="C1033" s="35" t="s">
        <v>972</v>
      </c>
      <c r="D1033" s="35" t="s">
        <v>1595</v>
      </c>
      <c r="E1033" s="35" t="s">
        <v>1581</v>
      </c>
      <c r="F1033" s="35"/>
      <c r="G1033" s="35" t="s">
        <v>1582</v>
      </c>
      <c r="H1033" s="35" t="s">
        <v>262</v>
      </c>
      <c r="I1033" s="36">
        <v>22.3</v>
      </c>
      <c r="J1033" s="36">
        <v>-2207.7399999999998</v>
      </c>
    </row>
    <row r="1034" spans="2:10" x14ac:dyDescent="0.2">
      <c r="B1034" s="35" t="s">
        <v>281</v>
      </c>
      <c r="C1034" s="35" t="s">
        <v>972</v>
      </c>
      <c r="D1034" s="35" t="s">
        <v>1596</v>
      </c>
      <c r="E1034" s="35" t="s">
        <v>1581</v>
      </c>
      <c r="F1034" s="35"/>
      <c r="G1034" s="35" t="s">
        <v>1582</v>
      </c>
      <c r="H1034" s="35" t="s">
        <v>262</v>
      </c>
      <c r="I1034" s="36">
        <v>22.3</v>
      </c>
      <c r="J1034" s="36">
        <v>-2185.44</v>
      </c>
    </row>
    <row r="1035" spans="2:10" x14ac:dyDescent="0.2">
      <c r="B1035" s="35" t="s">
        <v>285</v>
      </c>
      <c r="C1035" s="35" t="s">
        <v>972</v>
      </c>
      <c r="D1035" s="35" t="s">
        <v>1597</v>
      </c>
      <c r="E1035" s="35" t="s">
        <v>1581</v>
      </c>
      <c r="F1035" s="35"/>
      <c r="G1035" s="35" t="s">
        <v>1582</v>
      </c>
      <c r="H1035" s="35" t="s">
        <v>262</v>
      </c>
      <c r="I1035" s="36">
        <v>5.8</v>
      </c>
      <c r="J1035" s="36">
        <v>-2179.64</v>
      </c>
    </row>
    <row r="1036" spans="2:10" x14ac:dyDescent="0.2">
      <c r="B1036" s="35" t="s">
        <v>285</v>
      </c>
      <c r="C1036" s="35" t="s">
        <v>972</v>
      </c>
      <c r="D1036" s="35" t="s">
        <v>1598</v>
      </c>
      <c r="E1036" s="35" t="s">
        <v>1581</v>
      </c>
      <c r="F1036" s="35"/>
      <c r="G1036" s="35" t="s">
        <v>1582</v>
      </c>
      <c r="H1036" s="35" t="s">
        <v>262</v>
      </c>
      <c r="I1036" s="36">
        <v>23.43</v>
      </c>
      <c r="J1036" s="36">
        <v>-2156.21</v>
      </c>
    </row>
    <row r="1037" spans="2:10" x14ac:dyDescent="0.2">
      <c r="B1037" s="35" t="s">
        <v>285</v>
      </c>
      <c r="C1037" s="35" t="s">
        <v>972</v>
      </c>
      <c r="D1037" s="35" t="s">
        <v>1599</v>
      </c>
      <c r="E1037" s="35" t="s">
        <v>1581</v>
      </c>
      <c r="F1037" s="35"/>
      <c r="G1037" s="35" t="s">
        <v>1582</v>
      </c>
      <c r="H1037" s="35" t="s">
        <v>262</v>
      </c>
      <c r="I1037" s="36">
        <v>22.3</v>
      </c>
      <c r="J1037" s="36">
        <v>-2133.91</v>
      </c>
    </row>
    <row r="1038" spans="2:10" x14ac:dyDescent="0.2">
      <c r="B1038" s="35" t="s">
        <v>285</v>
      </c>
      <c r="C1038" s="35" t="s">
        <v>972</v>
      </c>
      <c r="D1038" s="35" t="s">
        <v>1600</v>
      </c>
      <c r="E1038" s="35" t="s">
        <v>1581</v>
      </c>
      <c r="F1038" s="35"/>
      <c r="G1038" s="35" t="s">
        <v>1582</v>
      </c>
      <c r="H1038" s="35" t="s">
        <v>262</v>
      </c>
      <c r="I1038" s="36">
        <v>12.4</v>
      </c>
      <c r="J1038" s="36">
        <v>-2121.5100000000002</v>
      </c>
    </row>
    <row r="1039" spans="2:10" x14ac:dyDescent="0.2">
      <c r="B1039" s="35" t="s">
        <v>293</v>
      </c>
      <c r="C1039" s="35" t="s">
        <v>972</v>
      </c>
      <c r="D1039" s="35" t="s">
        <v>1601</v>
      </c>
      <c r="E1039" s="35" t="s">
        <v>1581</v>
      </c>
      <c r="F1039" s="35"/>
      <c r="G1039" s="35" t="s">
        <v>1582</v>
      </c>
      <c r="H1039" s="35" t="s">
        <v>262</v>
      </c>
      <c r="I1039" s="36">
        <v>14.8</v>
      </c>
      <c r="J1039" s="36">
        <v>-2106.71</v>
      </c>
    </row>
    <row r="1040" spans="2:10" x14ac:dyDescent="0.2">
      <c r="B1040" s="35" t="s">
        <v>295</v>
      </c>
      <c r="C1040" s="35" t="s">
        <v>972</v>
      </c>
      <c r="D1040" s="35" t="s">
        <v>1602</v>
      </c>
      <c r="E1040" s="35" t="s">
        <v>1581</v>
      </c>
      <c r="F1040" s="35"/>
      <c r="G1040" s="35" t="s">
        <v>1582</v>
      </c>
      <c r="H1040" s="35" t="s">
        <v>262</v>
      </c>
      <c r="I1040" s="36">
        <v>22.3</v>
      </c>
      <c r="J1040" s="36">
        <v>-2084.41</v>
      </c>
    </row>
    <row r="1041" spans="2:10" x14ac:dyDescent="0.2">
      <c r="B1041" s="35" t="s">
        <v>295</v>
      </c>
      <c r="C1041" s="35" t="s">
        <v>972</v>
      </c>
      <c r="D1041" s="35" t="s">
        <v>1603</v>
      </c>
      <c r="E1041" s="35" t="s">
        <v>1581</v>
      </c>
      <c r="F1041" s="35"/>
      <c r="G1041" s="35" t="s">
        <v>1582</v>
      </c>
      <c r="H1041" s="35" t="s">
        <v>262</v>
      </c>
      <c r="I1041" s="36">
        <v>22.3</v>
      </c>
      <c r="J1041" s="36">
        <v>-2062.11</v>
      </c>
    </row>
    <row r="1042" spans="2:10" x14ac:dyDescent="0.2">
      <c r="B1042" s="35" t="s">
        <v>297</v>
      </c>
      <c r="C1042" s="35" t="s">
        <v>972</v>
      </c>
      <c r="D1042" s="35" t="s">
        <v>1604</v>
      </c>
      <c r="E1042" s="35" t="s">
        <v>1581</v>
      </c>
      <c r="F1042" s="35"/>
      <c r="G1042" s="35" t="s">
        <v>1582</v>
      </c>
      <c r="H1042" s="35" t="s">
        <v>262</v>
      </c>
      <c r="I1042" s="36">
        <v>3.6</v>
      </c>
      <c r="J1042" s="36">
        <v>-2058.5100000000002</v>
      </c>
    </row>
    <row r="1043" spans="2:10" x14ac:dyDescent="0.2">
      <c r="B1043" s="35" t="s">
        <v>297</v>
      </c>
      <c r="C1043" s="35" t="s">
        <v>972</v>
      </c>
      <c r="D1043" s="35" t="s">
        <v>1605</v>
      </c>
      <c r="E1043" s="35" t="s">
        <v>1581</v>
      </c>
      <c r="F1043" s="35"/>
      <c r="G1043" s="35" t="s">
        <v>1582</v>
      </c>
      <c r="H1043" s="35" t="s">
        <v>262</v>
      </c>
      <c r="I1043" s="36">
        <v>14.8</v>
      </c>
      <c r="J1043" s="36">
        <v>-2043.71</v>
      </c>
    </row>
    <row r="1044" spans="2:10" x14ac:dyDescent="0.2">
      <c r="B1044" s="35" t="s">
        <v>297</v>
      </c>
      <c r="C1044" s="35" t="s">
        <v>972</v>
      </c>
      <c r="D1044" s="35"/>
      <c r="E1044" s="35"/>
      <c r="F1044" s="35"/>
      <c r="G1044" s="35" t="s">
        <v>1606</v>
      </c>
      <c r="H1044" s="35" t="s">
        <v>1049</v>
      </c>
      <c r="I1044" s="36">
        <v>16</v>
      </c>
      <c r="J1044" s="36">
        <v>-2027.71</v>
      </c>
    </row>
    <row r="1045" spans="2:10" x14ac:dyDescent="0.2">
      <c r="B1045" s="35" t="s">
        <v>297</v>
      </c>
      <c r="C1045" s="35" t="s">
        <v>972</v>
      </c>
      <c r="D1045" s="35"/>
      <c r="E1045" s="35"/>
      <c r="F1045" s="35"/>
      <c r="G1045" s="35" t="s">
        <v>1607</v>
      </c>
      <c r="H1045" s="35" t="s">
        <v>1049</v>
      </c>
      <c r="I1045" s="36">
        <v>16</v>
      </c>
      <c r="J1045" s="36">
        <v>-2011.71</v>
      </c>
    </row>
    <row r="1046" spans="2:10" x14ac:dyDescent="0.2">
      <c r="B1046" s="35" t="s">
        <v>297</v>
      </c>
      <c r="C1046" s="35" t="s">
        <v>972</v>
      </c>
      <c r="D1046" s="35" t="s">
        <v>1608</v>
      </c>
      <c r="E1046" s="35" t="s">
        <v>1581</v>
      </c>
      <c r="F1046" s="35"/>
      <c r="G1046" s="35" t="s">
        <v>1582</v>
      </c>
      <c r="H1046" s="35" t="s">
        <v>262</v>
      </c>
      <c r="I1046" s="36">
        <v>24.5</v>
      </c>
      <c r="J1046" s="36">
        <v>-1987.21</v>
      </c>
    </row>
    <row r="1047" spans="2:10" x14ac:dyDescent="0.2">
      <c r="B1047" s="35" t="s">
        <v>297</v>
      </c>
      <c r="C1047" s="35" t="s">
        <v>972</v>
      </c>
      <c r="D1047" s="35" t="s">
        <v>1609</v>
      </c>
      <c r="E1047" s="35" t="s">
        <v>1581</v>
      </c>
      <c r="F1047" s="35"/>
      <c r="G1047" s="35" t="s">
        <v>1582</v>
      </c>
      <c r="H1047" s="35" t="s">
        <v>262</v>
      </c>
      <c r="I1047" s="36">
        <v>22.3</v>
      </c>
      <c r="J1047" s="36">
        <v>-1964.91</v>
      </c>
    </row>
    <row r="1048" spans="2:10" x14ac:dyDescent="0.2">
      <c r="B1048" s="35" t="s">
        <v>297</v>
      </c>
      <c r="C1048" s="35" t="s">
        <v>972</v>
      </c>
      <c r="D1048" s="35" t="s">
        <v>1610</v>
      </c>
      <c r="E1048" s="35" t="s">
        <v>1581</v>
      </c>
      <c r="F1048" s="35"/>
      <c r="G1048" s="35" t="s">
        <v>1582</v>
      </c>
      <c r="H1048" s="35" t="s">
        <v>262</v>
      </c>
      <c r="I1048" s="36">
        <v>22.3</v>
      </c>
      <c r="J1048" s="36">
        <v>-1942.61</v>
      </c>
    </row>
    <row r="1049" spans="2:10" x14ac:dyDescent="0.2">
      <c r="B1049" s="35" t="s">
        <v>297</v>
      </c>
      <c r="C1049" s="35" t="s">
        <v>972</v>
      </c>
      <c r="D1049" s="35" t="s">
        <v>1611</v>
      </c>
      <c r="E1049" s="35" t="s">
        <v>1581</v>
      </c>
      <c r="F1049" s="35"/>
      <c r="G1049" s="35" t="s">
        <v>1582</v>
      </c>
      <c r="H1049" s="35" t="s">
        <v>262</v>
      </c>
      <c r="I1049" s="36">
        <v>22.3</v>
      </c>
      <c r="J1049" s="36">
        <v>-1920.31</v>
      </c>
    </row>
    <row r="1050" spans="2:10" x14ac:dyDescent="0.2">
      <c r="B1050" s="35" t="s">
        <v>297</v>
      </c>
      <c r="C1050" s="35" t="s">
        <v>972</v>
      </c>
      <c r="D1050" s="35" t="s">
        <v>1612</v>
      </c>
      <c r="E1050" s="35" t="s">
        <v>1581</v>
      </c>
      <c r="F1050" s="35"/>
      <c r="G1050" s="35" t="s">
        <v>1582</v>
      </c>
      <c r="H1050" s="35" t="s">
        <v>262</v>
      </c>
      <c r="I1050" s="36">
        <v>22.3</v>
      </c>
      <c r="J1050" s="36">
        <v>-1898.01</v>
      </c>
    </row>
    <row r="1051" spans="2:10" x14ac:dyDescent="0.2">
      <c r="B1051" s="35" t="s">
        <v>297</v>
      </c>
      <c r="C1051" s="35" t="s">
        <v>972</v>
      </c>
      <c r="D1051" s="35" t="s">
        <v>1613</v>
      </c>
      <c r="E1051" s="35" t="s">
        <v>1581</v>
      </c>
      <c r="F1051" s="35"/>
      <c r="G1051" s="35" t="s">
        <v>1582</v>
      </c>
      <c r="H1051" s="35" t="s">
        <v>262</v>
      </c>
      <c r="I1051" s="36">
        <v>22.3</v>
      </c>
      <c r="J1051" s="36">
        <v>-1875.71</v>
      </c>
    </row>
    <row r="1052" spans="2:10" x14ac:dyDescent="0.2">
      <c r="B1052" s="35" t="s">
        <v>307</v>
      </c>
      <c r="C1052" s="35" t="s">
        <v>972</v>
      </c>
      <c r="D1052" s="35" t="s">
        <v>1614</v>
      </c>
      <c r="E1052" s="35" t="s">
        <v>1581</v>
      </c>
      <c r="F1052" s="35"/>
      <c r="G1052" s="35" t="s">
        <v>1582</v>
      </c>
      <c r="H1052" s="35" t="s">
        <v>262</v>
      </c>
      <c r="I1052" s="36">
        <v>14.8</v>
      </c>
      <c r="J1052" s="36">
        <v>-1860.91</v>
      </c>
    </row>
    <row r="1053" spans="2:10" x14ac:dyDescent="0.2">
      <c r="B1053" s="35" t="s">
        <v>307</v>
      </c>
      <c r="C1053" s="35" t="s">
        <v>972</v>
      </c>
      <c r="D1053" s="35" t="s">
        <v>1615</v>
      </c>
      <c r="E1053" s="35" t="s">
        <v>1581</v>
      </c>
      <c r="F1053" s="35"/>
      <c r="G1053" s="35" t="s">
        <v>1582</v>
      </c>
      <c r="H1053" s="35" t="s">
        <v>262</v>
      </c>
      <c r="I1053" s="36">
        <v>22.3</v>
      </c>
      <c r="J1053" s="36">
        <v>-1838.61</v>
      </c>
    </row>
    <row r="1054" spans="2:10" x14ac:dyDescent="0.2">
      <c r="B1054" s="35" t="s">
        <v>307</v>
      </c>
      <c r="C1054" s="35" t="s">
        <v>972</v>
      </c>
      <c r="D1054" s="35" t="s">
        <v>1616</v>
      </c>
      <c r="E1054" s="35" t="s">
        <v>1581</v>
      </c>
      <c r="F1054" s="35"/>
      <c r="G1054" s="35" t="s">
        <v>1582</v>
      </c>
      <c r="H1054" s="35" t="s">
        <v>262</v>
      </c>
      <c r="I1054" s="36">
        <v>23.43</v>
      </c>
      <c r="J1054" s="36">
        <v>-1815.18</v>
      </c>
    </row>
    <row r="1055" spans="2:10" x14ac:dyDescent="0.2">
      <c r="B1055" s="35" t="s">
        <v>307</v>
      </c>
      <c r="C1055" s="35" t="s">
        <v>972</v>
      </c>
      <c r="D1055" s="35" t="s">
        <v>1617</v>
      </c>
      <c r="E1055" s="35" t="s">
        <v>1581</v>
      </c>
      <c r="F1055" s="35"/>
      <c r="G1055" s="35" t="s">
        <v>1582</v>
      </c>
      <c r="H1055" s="35" t="s">
        <v>262</v>
      </c>
      <c r="I1055" s="36">
        <v>22.3</v>
      </c>
      <c r="J1055" s="36">
        <v>-1792.88</v>
      </c>
    </row>
    <row r="1056" spans="2:10" x14ac:dyDescent="0.2">
      <c r="B1056" s="35" t="s">
        <v>307</v>
      </c>
      <c r="C1056" s="35" t="s">
        <v>972</v>
      </c>
      <c r="D1056" s="35" t="s">
        <v>1618</v>
      </c>
      <c r="E1056" s="35" t="s">
        <v>1581</v>
      </c>
      <c r="F1056" s="35"/>
      <c r="G1056" s="35" t="s">
        <v>1582</v>
      </c>
      <c r="H1056" s="35" t="s">
        <v>262</v>
      </c>
      <c r="I1056" s="36">
        <v>22.3</v>
      </c>
      <c r="J1056" s="36">
        <v>-1770.58</v>
      </c>
    </row>
    <row r="1057" spans="2:10" x14ac:dyDescent="0.2">
      <c r="B1057" s="35" t="s">
        <v>313</v>
      </c>
      <c r="C1057" s="35" t="s">
        <v>972</v>
      </c>
      <c r="D1057" s="35" t="s">
        <v>1619</v>
      </c>
      <c r="E1057" s="35" t="s">
        <v>1581</v>
      </c>
      <c r="F1057" s="35"/>
      <c r="G1057" s="35" t="s">
        <v>1582</v>
      </c>
      <c r="H1057" s="35" t="s">
        <v>262</v>
      </c>
      <c r="I1057" s="36">
        <v>12.4</v>
      </c>
      <c r="J1057" s="36">
        <v>-1758.18</v>
      </c>
    </row>
    <row r="1058" spans="2:10" x14ac:dyDescent="0.2">
      <c r="B1058" s="35" t="s">
        <v>313</v>
      </c>
      <c r="C1058" s="35" t="s">
        <v>972</v>
      </c>
      <c r="D1058" s="35" t="s">
        <v>1620</v>
      </c>
      <c r="E1058" s="35" t="s">
        <v>1581</v>
      </c>
      <c r="F1058" s="35"/>
      <c r="G1058" s="35" t="s">
        <v>1582</v>
      </c>
      <c r="H1058" s="35" t="s">
        <v>262</v>
      </c>
      <c r="I1058" s="36">
        <v>12.4</v>
      </c>
      <c r="J1058" s="36">
        <v>-1745.78</v>
      </c>
    </row>
    <row r="1059" spans="2:10" x14ac:dyDescent="0.2">
      <c r="B1059" s="35" t="s">
        <v>313</v>
      </c>
      <c r="C1059" s="35" t="s">
        <v>972</v>
      </c>
      <c r="D1059" s="35" t="s">
        <v>1621</v>
      </c>
      <c r="E1059" s="35" t="s">
        <v>1581</v>
      </c>
      <c r="F1059" s="35"/>
      <c r="G1059" s="35" t="s">
        <v>1582</v>
      </c>
      <c r="H1059" s="35" t="s">
        <v>262</v>
      </c>
      <c r="I1059" s="36">
        <v>14.8</v>
      </c>
      <c r="J1059" s="36">
        <v>-1730.98</v>
      </c>
    </row>
    <row r="1060" spans="2:10" x14ac:dyDescent="0.2">
      <c r="B1060" s="35" t="s">
        <v>313</v>
      </c>
      <c r="C1060" s="35" t="s">
        <v>972</v>
      </c>
      <c r="D1060" s="35" t="s">
        <v>1622</v>
      </c>
      <c r="E1060" s="35" t="s">
        <v>1581</v>
      </c>
      <c r="F1060" s="35"/>
      <c r="G1060" s="35" t="s">
        <v>1582</v>
      </c>
      <c r="H1060" s="35" t="s">
        <v>262</v>
      </c>
      <c r="I1060" s="36">
        <v>14.8</v>
      </c>
      <c r="J1060" s="36">
        <v>-1716.18</v>
      </c>
    </row>
    <row r="1061" spans="2:10" x14ac:dyDescent="0.2">
      <c r="B1061" s="35" t="s">
        <v>313</v>
      </c>
      <c r="C1061" s="35" t="s">
        <v>1058</v>
      </c>
      <c r="D1061" s="35" t="s">
        <v>1623</v>
      </c>
      <c r="E1061" s="35" t="s">
        <v>56</v>
      </c>
      <c r="F1061" s="35"/>
      <c r="G1061" s="35" t="s">
        <v>1624</v>
      </c>
      <c r="H1061" s="35" t="s">
        <v>1049</v>
      </c>
      <c r="I1061" s="36">
        <v>14.99</v>
      </c>
      <c r="J1061" s="36">
        <v>-1701.19</v>
      </c>
    </row>
    <row r="1062" spans="2:10" x14ac:dyDescent="0.2">
      <c r="B1062" s="35" t="s">
        <v>313</v>
      </c>
      <c r="C1062" s="35" t="s">
        <v>972</v>
      </c>
      <c r="D1062" s="35"/>
      <c r="E1062" s="35"/>
      <c r="F1062" s="35"/>
      <c r="G1062" s="35" t="s">
        <v>1625</v>
      </c>
      <c r="H1062" s="35" t="s">
        <v>1049</v>
      </c>
      <c r="I1062" s="36">
        <v>16</v>
      </c>
      <c r="J1062" s="36">
        <v>-1685.19</v>
      </c>
    </row>
    <row r="1063" spans="2:10" x14ac:dyDescent="0.2">
      <c r="B1063" s="35" t="s">
        <v>313</v>
      </c>
      <c r="C1063" s="35" t="s">
        <v>972</v>
      </c>
      <c r="D1063" s="35" t="s">
        <v>1626</v>
      </c>
      <c r="E1063" s="35" t="s">
        <v>1581</v>
      </c>
      <c r="F1063" s="35"/>
      <c r="G1063" s="35" t="s">
        <v>1582</v>
      </c>
      <c r="H1063" s="35" t="s">
        <v>262</v>
      </c>
      <c r="I1063" s="36">
        <v>16.98</v>
      </c>
      <c r="J1063" s="36">
        <v>-1668.21</v>
      </c>
    </row>
    <row r="1064" spans="2:10" x14ac:dyDescent="0.2">
      <c r="B1064" s="35" t="s">
        <v>313</v>
      </c>
      <c r="C1064" s="35" t="s">
        <v>972</v>
      </c>
      <c r="D1064" s="35" t="s">
        <v>1627</v>
      </c>
      <c r="E1064" s="35" t="s">
        <v>1581</v>
      </c>
      <c r="F1064" s="35"/>
      <c r="G1064" s="35" t="s">
        <v>1582</v>
      </c>
      <c r="H1064" s="35" t="s">
        <v>262</v>
      </c>
      <c r="I1064" s="36">
        <v>22.3</v>
      </c>
      <c r="J1064" s="36">
        <v>-1645.91</v>
      </c>
    </row>
    <row r="1065" spans="2:10" x14ac:dyDescent="0.2">
      <c r="B1065" s="35" t="s">
        <v>313</v>
      </c>
      <c r="C1065" s="35" t="s">
        <v>972</v>
      </c>
      <c r="D1065" s="35" t="s">
        <v>1628</v>
      </c>
      <c r="E1065" s="35" t="s">
        <v>1581</v>
      </c>
      <c r="F1065" s="35"/>
      <c r="G1065" s="35" t="s">
        <v>1582</v>
      </c>
      <c r="H1065" s="35" t="s">
        <v>262</v>
      </c>
      <c r="I1065" s="36">
        <v>22.3</v>
      </c>
      <c r="J1065" s="36">
        <v>-1623.61</v>
      </c>
    </row>
    <row r="1066" spans="2:10" x14ac:dyDescent="0.2">
      <c r="B1066" s="35" t="s">
        <v>313</v>
      </c>
      <c r="C1066" s="35" t="s">
        <v>972</v>
      </c>
      <c r="D1066" s="35" t="s">
        <v>1629</v>
      </c>
      <c r="E1066" s="35" t="s">
        <v>1581</v>
      </c>
      <c r="F1066" s="35"/>
      <c r="G1066" s="35" t="s">
        <v>1582</v>
      </c>
      <c r="H1066" s="35" t="s">
        <v>262</v>
      </c>
      <c r="I1066" s="36">
        <v>22.3</v>
      </c>
      <c r="J1066" s="36">
        <v>-1601.31</v>
      </c>
    </row>
    <row r="1067" spans="2:10" x14ac:dyDescent="0.2">
      <c r="B1067" s="35" t="s">
        <v>313</v>
      </c>
      <c r="C1067" s="35" t="s">
        <v>972</v>
      </c>
      <c r="D1067" s="35" t="s">
        <v>1630</v>
      </c>
      <c r="E1067" s="35" t="s">
        <v>1581</v>
      </c>
      <c r="F1067" s="35"/>
      <c r="G1067" s="35" t="s">
        <v>1582</v>
      </c>
      <c r="H1067" s="35" t="s">
        <v>262</v>
      </c>
      <c r="I1067" s="36">
        <v>22.3</v>
      </c>
      <c r="J1067" s="36">
        <v>-1579.01</v>
      </c>
    </row>
    <row r="1068" spans="2:10" x14ac:dyDescent="0.2">
      <c r="B1068" s="35" t="s">
        <v>313</v>
      </c>
      <c r="C1068" s="35" t="s">
        <v>972</v>
      </c>
      <c r="D1068" s="35" t="s">
        <v>1631</v>
      </c>
      <c r="E1068" s="35" t="s">
        <v>1581</v>
      </c>
      <c r="F1068" s="35"/>
      <c r="G1068" s="35" t="s">
        <v>1582</v>
      </c>
      <c r="H1068" s="35" t="s">
        <v>262</v>
      </c>
      <c r="I1068" s="36">
        <v>22.3</v>
      </c>
      <c r="J1068" s="36">
        <v>-1556.71</v>
      </c>
    </row>
    <row r="1069" spans="2:10" x14ac:dyDescent="0.2">
      <c r="B1069" s="35" t="s">
        <v>313</v>
      </c>
      <c r="C1069" s="35" t="s">
        <v>972</v>
      </c>
      <c r="D1069" s="35" t="s">
        <v>1632</v>
      </c>
      <c r="E1069" s="35" t="s">
        <v>1581</v>
      </c>
      <c r="F1069" s="35"/>
      <c r="G1069" s="35" t="s">
        <v>1582</v>
      </c>
      <c r="H1069" s="35" t="s">
        <v>262</v>
      </c>
      <c r="I1069" s="36">
        <v>22.3</v>
      </c>
      <c r="J1069" s="36">
        <v>-1534.41</v>
      </c>
    </row>
    <row r="1070" spans="2:10" x14ac:dyDescent="0.2">
      <c r="B1070" s="35" t="s">
        <v>313</v>
      </c>
      <c r="C1070" s="35" t="s">
        <v>972</v>
      </c>
      <c r="D1070" s="35" t="s">
        <v>1633</v>
      </c>
      <c r="E1070" s="35" t="s">
        <v>1581</v>
      </c>
      <c r="F1070" s="35"/>
      <c r="G1070" s="35" t="s">
        <v>1582</v>
      </c>
      <c r="H1070" s="35" t="s">
        <v>262</v>
      </c>
      <c r="I1070" s="36">
        <v>22.3</v>
      </c>
      <c r="J1070" s="36">
        <v>-1512.11</v>
      </c>
    </row>
    <row r="1071" spans="2:10" x14ac:dyDescent="0.2">
      <c r="B1071" s="35" t="s">
        <v>313</v>
      </c>
      <c r="C1071" s="35" t="s">
        <v>972</v>
      </c>
      <c r="D1071" s="35" t="s">
        <v>1634</v>
      </c>
      <c r="E1071" s="35" t="s">
        <v>1581</v>
      </c>
      <c r="F1071" s="35"/>
      <c r="G1071" s="35" t="s">
        <v>1582</v>
      </c>
      <c r="H1071" s="35" t="s">
        <v>262</v>
      </c>
      <c r="I1071" s="36">
        <v>35.5</v>
      </c>
      <c r="J1071" s="36">
        <v>-1476.61</v>
      </c>
    </row>
    <row r="1072" spans="2:10" x14ac:dyDescent="0.2">
      <c r="B1072" s="35" t="s">
        <v>313</v>
      </c>
      <c r="C1072" s="35" t="s">
        <v>972</v>
      </c>
      <c r="D1072" s="35"/>
      <c r="E1072" s="35"/>
      <c r="F1072" s="35"/>
      <c r="G1072" s="35" t="s">
        <v>1571</v>
      </c>
      <c r="H1072" s="35" t="s">
        <v>1049</v>
      </c>
      <c r="I1072" s="36">
        <v>88.75</v>
      </c>
      <c r="J1072" s="36">
        <v>-1387.86</v>
      </c>
    </row>
    <row r="1073" spans="2:10" x14ac:dyDescent="0.2">
      <c r="B1073" s="35" t="s">
        <v>313</v>
      </c>
      <c r="C1073" s="35" t="s">
        <v>972</v>
      </c>
      <c r="D1073" s="35" t="s">
        <v>1635</v>
      </c>
      <c r="E1073" s="35" t="s">
        <v>1581</v>
      </c>
      <c r="F1073" s="35"/>
      <c r="G1073" s="35" t="s">
        <v>1582</v>
      </c>
      <c r="H1073" s="35" t="s">
        <v>262</v>
      </c>
      <c r="I1073" s="36">
        <v>12.4</v>
      </c>
      <c r="J1073" s="36">
        <v>-1375.46</v>
      </c>
    </row>
    <row r="1074" spans="2:10" x14ac:dyDescent="0.2">
      <c r="B1074" s="35" t="s">
        <v>313</v>
      </c>
      <c r="C1074" s="35" t="s">
        <v>972</v>
      </c>
      <c r="D1074" s="35" t="s">
        <v>1636</v>
      </c>
      <c r="E1074" s="35" t="s">
        <v>1581</v>
      </c>
      <c r="F1074" s="35"/>
      <c r="G1074" s="35" t="s">
        <v>1582</v>
      </c>
      <c r="H1074" s="35" t="s">
        <v>262</v>
      </c>
      <c r="I1074" s="36">
        <v>12.4</v>
      </c>
      <c r="J1074" s="36">
        <v>-1363.06</v>
      </c>
    </row>
    <row r="1075" spans="2:10" x14ac:dyDescent="0.2">
      <c r="B1075" s="35" t="s">
        <v>313</v>
      </c>
      <c r="C1075" s="35" t="s">
        <v>972</v>
      </c>
      <c r="D1075" s="35" t="s">
        <v>1637</v>
      </c>
      <c r="E1075" s="35" t="s">
        <v>1581</v>
      </c>
      <c r="F1075" s="35"/>
      <c r="G1075" s="35" t="s">
        <v>1582</v>
      </c>
      <c r="H1075" s="35" t="s">
        <v>262</v>
      </c>
      <c r="I1075" s="36">
        <v>14.8</v>
      </c>
      <c r="J1075" s="36">
        <v>-1348.26</v>
      </c>
    </row>
    <row r="1076" spans="2:10" x14ac:dyDescent="0.2">
      <c r="B1076" s="35" t="s">
        <v>329</v>
      </c>
      <c r="C1076" s="35" t="s">
        <v>972</v>
      </c>
      <c r="D1076" s="35" t="s">
        <v>1638</v>
      </c>
      <c r="E1076" s="35" t="s">
        <v>1581</v>
      </c>
      <c r="F1076" s="35"/>
      <c r="G1076" s="35" t="s">
        <v>1582</v>
      </c>
      <c r="H1076" s="35" t="s">
        <v>262</v>
      </c>
      <c r="I1076" s="36">
        <v>4.93</v>
      </c>
      <c r="J1076" s="36">
        <v>-1343.33</v>
      </c>
    </row>
    <row r="1077" spans="2:10" x14ac:dyDescent="0.2">
      <c r="B1077" s="35" t="s">
        <v>329</v>
      </c>
      <c r="C1077" s="35" t="s">
        <v>972</v>
      </c>
      <c r="D1077" s="35" t="s">
        <v>1639</v>
      </c>
      <c r="E1077" s="35" t="s">
        <v>1581</v>
      </c>
      <c r="F1077" s="35"/>
      <c r="G1077" s="35" t="s">
        <v>1582</v>
      </c>
      <c r="H1077" s="35" t="s">
        <v>262</v>
      </c>
      <c r="I1077" s="36">
        <v>22.3</v>
      </c>
      <c r="J1077" s="36">
        <v>-1321.03</v>
      </c>
    </row>
    <row r="1078" spans="2:10" x14ac:dyDescent="0.2">
      <c r="B1078" s="35" t="s">
        <v>329</v>
      </c>
      <c r="C1078" s="35" t="s">
        <v>972</v>
      </c>
      <c r="D1078" s="35" t="s">
        <v>1640</v>
      </c>
      <c r="E1078" s="35" t="s">
        <v>1581</v>
      </c>
      <c r="F1078" s="35"/>
      <c r="G1078" s="35" t="s">
        <v>1582</v>
      </c>
      <c r="H1078" s="35" t="s">
        <v>262</v>
      </c>
      <c r="I1078" s="36">
        <v>22.3</v>
      </c>
      <c r="J1078" s="36">
        <v>-1298.73</v>
      </c>
    </row>
    <row r="1079" spans="2:10" x14ac:dyDescent="0.2">
      <c r="B1079" s="35" t="s">
        <v>329</v>
      </c>
      <c r="C1079" s="35" t="s">
        <v>972</v>
      </c>
      <c r="D1079" s="35" t="s">
        <v>1641</v>
      </c>
      <c r="E1079" s="35" t="s">
        <v>1581</v>
      </c>
      <c r="F1079" s="35"/>
      <c r="G1079" s="35" t="s">
        <v>1582</v>
      </c>
      <c r="H1079" s="35" t="s">
        <v>262</v>
      </c>
      <c r="I1079" s="36">
        <v>22.3</v>
      </c>
      <c r="J1079" s="36">
        <v>-1276.43</v>
      </c>
    </row>
    <row r="1080" spans="2:10" x14ac:dyDescent="0.2">
      <c r="B1080" s="35" t="s">
        <v>329</v>
      </c>
      <c r="C1080" s="35" t="s">
        <v>972</v>
      </c>
      <c r="D1080" s="35" t="s">
        <v>1642</v>
      </c>
      <c r="E1080" s="35" t="s">
        <v>1581</v>
      </c>
      <c r="F1080" s="35"/>
      <c r="G1080" s="35" t="s">
        <v>1582</v>
      </c>
      <c r="H1080" s="35" t="s">
        <v>262</v>
      </c>
      <c r="I1080" s="36">
        <v>22.3</v>
      </c>
      <c r="J1080" s="36">
        <v>-1254.1300000000001</v>
      </c>
    </row>
    <row r="1081" spans="2:10" x14ac:dyDescent="0.2">
      <c r="B1081" s="35" t="s">
        <v>329</v>
      </c>
      <c r="C1081" s="35" t="s">
        <v>972</v>
      </c>
      <c r="D1081" s="35" t="s">
        <v>1643</v>
      </c>
      <c r="E1081" s="35" t="s">
        <v>1581</v>
      </c>
      <c r="F1081" s="35"/>
      <c r="G1081" s="35" t="s">
        <v>1582</v>
      </c>
      <c r="H1081" s="35" t="s">
        <v>262</v>
      </c>
      <c r="I1081" s="36">
        <v>22.3</v>
      </c>
      <c r="J1081" s="36">
        <v>-1231.83</v>
      </c>
    </row>
    <row r="1082" spans="2:10" x14ac:dyDescent="0.2">
      <c r="B1082" s="35" t="s">
        <v>329</v>
      </c>
      <c r="C1082" s="35" t="s">
        <v>972</v>
      </c>
      <c r="D1082" s="35" t="s">
        <v>1644</v>
      </c>
      <c r="E1082" s="35" t="s">
        <v>1581</v>
      </c>
      <c r="F1082" s="35"/>
      <c r="G1082" s="35" t="s">
        <v>1582</v>
      </c>
      <c r="H1082" s="35" t="s">
        <v>262</v>
      </c>
      <c r="I1082" s="36">
        <v>44.3</v>
      </c>
      <c r="J1082" s="36">
        <v>-1187.53</v>
      </c>
    </row>
    <row r="1083" spans="2:10" x14ac:dyDescent="0.2">
      <c r="B1083" s="35" t="s">
        <v>329</v>
      </c>
      <c r="C1083" s="35" t="s">
        <v>972</v>
      </c>
      <c r="D1083" s="35" t="s">
        <v>1645</v>
      </c>
      <c r="E1083" s="35" t="s">
        <v>1581</v>
      </c>
      <c r="F1083" s="35"/>
      <c r="G1083" s="35" t="s">
        <v>1582</v>
      </c>
      <c r="H1083" s="35" t="s">
        <v>262</v>
      </c>
      <c r="I1083" s="36">
        <v>22.3</v>
      </c>
      <c r="J1083" s="36">
        <v>-1165.23</v>
      </c>
    </row>
    <row r="1084" spans="2:10" x14ac:dyDescent="0.2">
      <c r="B1084" s="35" t="s">
        <v>329</v>
      </c>
      <c r="C1084" s="35" t="s">
        <v>972</v>
      </c>
      <c r="D1084" s="35" t="s">
        <v>1646</v>
      </c>
      <c r="E1084" s="35" t="s">
        <v>1581</v>
      </c>
      <c r="F1084" s="35"/>
      <c r="G1084" s="35" t="s">
        <v>1582</v>
      </c>
      <c r="H1084" s="35" t="s">
        <v>262</v>
      </c>
      <c r="I1084" s="36">
        <v>22.3</v>
      </c>
      <c r="J1084" s="36">
        <v>-1142.93</v>
      </c>
    </row>
    <row r="1085" spans="2:10" x14ac:dyDescent="0.2">
      <c r="B1085" s="35" t="s">
        <v>329</v>
      </c>
      <c r="C1085" s="35" t="s">
        <v>972</v>
      </c>
      <c r="D1085" s="35" t="s">
        <v>1647</v>
      </c>
      <c r="E1085" s="35" t="s">
        <v>1581</v>
      </c>
      <c r="F1085" s="35"/>
      <c r="G1085" s="35" t="s">
        <v>1582</v>
      </c>
      <c r="H1085" s="35" t="s">
        <v>262</v>
      </c>
      <c r="I1085" s="36">
        <v>22.3</v>
      </c>
      <c r="J1085" s="36">
        <v>-1120.6300000000001</v>
      </c>
    </row>
    <row r="1086" spans="2:10" x14ac:dyDescent="0.2">
      <c r="B1086" s="35" t="s">
        <v>329</v>
      </c>
      <c r="C1086" s="35" t="s">
        <v>972</v>
      </c>
      <c r="D1086" s="35" t="s">
        <v>1648</v>
      </c>
      <c r="E1086" s="35" t="s">
        <v>1581</v>
      </c>
      <c r="F1086" s="35"/>
      <c r="G1086" s="35" t="s">
        <v>1582</v>
      </c>
      <c r="H1086" s="35" t="s">
        <v>262</v>
      </c>
      <c r="I1086" s="36">
        <v>22.3</v>
      </c>
      <c r="J1086" s="36">
        <v>-1098.33</v>
      </c>
    </row>
    <row r="1087" spans="2:10" x14ac:dyDescent="0.2">
      <c r="B1087" s="35" t="s">
        <v>329</v>
      </c>
      <c r="C1087" s="35" t="s">
        <v>972</v>
      </c>
      <c r="D1087" s="35" t="s">
        <v>1649</v>
      </c>
      <c r="E1087" s="35" t="s">
        <v>1581</v>
      </c>
      <c r="F1087" s="35"/>
      <c r="G1087" s="35" t="s">
        <v>1582</v>
      </c>
      <c r="H1087" s="35" t="s">
        <v>262</v>
      </c>
      <c r="I1087" s="36">
        <v>25.6</v>
      </c>
      <c r="J1087" s="36">
        <v>-1072.73</v>
      </c>
    </row>
    <row r="1088" spans="2:10" x14ac:dyDescent="0.2">
      <c r="B1088" s="35" t="s">
        <v>329</v>
      </c>
      <c r="C1088" s="35" t="s">
        <v>972</v>
      </c>
      <c r="D1088" s="35" t="s">
        <v>1650</v>
      </c>
      <c r="E1088" s="35" t="s">
        <v>1581</v>
      </c>
      <c r="F1088" s="35"/>
      <c r="G1088" s="35" t="s">
        <v>1582</v>
      </c>
      <c r="H1088" s="35" t="s">
        <v>262</v>
      </c>
      <c r="I1088" s="36">
        <v>22.3</v>
      </c>
      <c r="J1088" s="36">
        <v>-1050.43</v>
      </c>
    </row>
    <row r="1089" spans="2:10" x14ac:dyDescent="0.2">
      <c r="B1089" s="35" t="s">
        <v>344</v>
      </c>
      <c r="C1089" s="35" t="s">
        <v>972</v>
      </c>
      <c r="D1089" s="35" t="s">
        <v>1651</v>
      </c>
      <c r="E1089" s="35" t="s">
        <v>1581</v>
      </c>
      <c r="F1089" s="35"/>
      <c r="G1089" s="35" t="s">
        <v>1582</v>
      </c>
      <c r="H1089" s="35" t="s">
        <v>262</v>
      </c>
      <c r="I1089" s="36">
        <v>3.6</v>
      </c>
      <c r="J1089" s="36">
        <v>-1046.83</v>
      </c>
    </row>
    <row r="1090" spans="2:10" x14ac:dyDescent="0.2">
      <c r="B1090" s="35" t="s">
        <v>344</v>
      </c>
      <c r="C1090" s="35" t="s">
        <v>972</v>
      </c>
      <c r="D1090" s="35" t="s">
        <v>1652</v>
      </c>
      <c r="E1090" s="35" t="s">
        <v>1581</v>
      </c>
      <c r="F1090" s="35"/>
      <c r="G1090" s="35" t="s">
        <v>1582</v>
      </c>
      <c r="H1090" s="35" t="s">
        <v>262</v>
      </c>
      <c r="I1090" s="36">
        <v>3.6</v>
      </c>
      <c r="J1090" s="36">
        <v>-1043.23</v>
      </c>
    </row>
    <row r="1091" spans="2:10" x14ac:dyDescent="0.2">
      <c r="B1091" s="35" t="s">
        <v>344</v>
      </c>
      <c r="C1091" s="35" t="s">
        <v>972</v>
      </c>
      <c r="D1091" s="35" t="s">
        <v>1653</v>
      </c>
      <c r="E1091" s="35" t="s">
        <v>1581</v>
      </c>
      <c r="F1091" s="35"/>
      <c r="G1091" s="35" t="s">
        <v>1582</v>
      </c>
      <c r="H1091" s="35" t="s">
        <v>262</v>
      </c>
      <c r="I1091" s="36">
        <v>8.2799999999999994</v>
      </c>
      <c r="J1091" s="36">
        <v>-1034.95</v>
      </c>
    </row>
    <row r="1092" spans="2:10" x14ac:dyDescent="0.2">
      <c r="B1092" s="35" t="s">
        <v>344</v>
      </c>
      <c r="C1092" s="35" t="s">
        <v>972</v>
      </c>
      <c r="D1092" s="35" t="s">
        <v>1654</v>
      </c>
      <c r="E1092" s="35" t="s">
        <v>1581</v>
      </c>
      <c r="F1092" s="35"/>
      <c r="G1092" s="35" t="s">
        <v>1582</v>
      </c>
      <c r="H1092" s="35" t="s">
        <v>262</v>
      </c>
      <c r="I1092" s="36">
        <v>8.2799999999999994</v>
      </c>
      <c r="J1092" s="36">
        <v>-1026.67</v>
      </c>
    </row>
    <row r="1093" spans="2:10" x14ac:dyDescent="0.2">
      <c r="B1093" s="35" t="s">
        <v>344</v>
      </c>
      <c r="C1093" s="35" t="s">
        <v>972</v>
      </c>
      <c r="D1093" s="35" t="s">
        <v>1655</v>
      </c>
      <c r="E1093" s="35" t="s">
        <v>1581</v>
      </c>
      <c r="F1093" s="35"/>
      <c r="G1093" s="35" t="s">
        <v>1582</v>
      </c>
      <c r="H1093" s="35" t="s">
        <v>262</v>
      </c>
      <c r="I1093" s="36">
        <v>8.2799999999999994</v>
      </c>
      <c r="J1093" s="36">
        <v>-1018.39</v>
      </c>
    </row>
    <row r="1094" spans="2:10" x14ac:dyDescent="0.2">
      <c r="B1094" s="35" t="s">
        <v>344</v>
      </c>
      <c r="C1094" s="35" t="s">
        <v>972</v>
      </c>
      <c r="D1094" s="35" t="s">
        <v>1656</v>
      </c>
      <c r="E1094" s="35" t="s">
        <v>1581</v>
      </c>
      <c r="F1094" s="35"/>
      <c r="G1094" s="35" t="s">
        <v>1582</v>
      </c>
      <c r="H1094" s="35" t="s">
        <v>262</v>
      </c>
      <c r="I1094" s="36">
        <v>22.3</v>
      </c>
      <c r="J1094" s="36">
        <v>-996.09</v>
      </c>
    </row>
    <row r="1095" spans="2:10" x14ac:dyDescent="0.2">
      <c r="B1095" s="35" t="s">
        <v>344</v>
      </c>
      <c r="C1095" s="35" t="s">
        <v>972</v>
      </c>
      <c r="D1095" s="35" t="s">
        <v>1657</v>
      </c>
      <c r="E1095" s="35" t="s">
        <v>1581</v>
      </c>
      <c r="F1095" s="35"/>
      <c r="G1095" s="35" t="s">
        <v>1582</v>
      </c>
      <c r="H1095" s="35" t="s">
        <v>262</v>
      </c>
      <c r="I1095" s="36">
        <v>8.2799999999999994</v>
      </c>
      <c r="J1095" s="36">
        <v>-987.81</v>
      </c>
    </row>
    <row r="1096" spans="2:10" x14ac:dyDescent="0.2">
      <c r="B1096" s="35" t="s">
        <v>344</v>
      </c>
      <c r="C1096" s="35" t="s">
        <v>972</v>
      </c>
      <c r="D1096" s="35" t="s">
        <v>1658</v>
      </c>
      <c r="E1096" s="35" t="s">
        <v>1581</v>
      </c>
      <c r="F1096" s="35"/>
      <c r="G1096" s="35" t="s">
        <v>1582</v>
      </c>
      <c r="H1096" s="35" t="s">
        <v>262</v>
      </c>
      <c r="I1096" s="36">
        <v>12.4</v>
      </c>
      <c r="J1096" s="36">
        <v>-975.41</v>
      </c>
    </row>
    <row r="1097" spans="2:10" x14ac:dyDescent="0.2">
      <c r="B1097" s="35" t="s">
        <v>344</v>
      </c>
      <c r="C1097" s="35" t="s">
        <v>972</v>
      </c>
      <c r="D1097" s="35" t="s">
        <v>1659</v>
      </c>
      <c r="E1097" s="35" t="s">
        <v>1581</v>
      </c>
      <c r="F1097" s="35"/>
      <c r="G1097" s="35" t="s">
        <v>1582</v>
      </c>
      <c r="H1097" s="35" t="s">
        <v>262</v>
      </c>
      <c r="I1097" s="36">
        <v>14.8</v>
      </c>
      <c r="J1097" s="36">
        <v>-960.61</v>
      </c>
    </row>
    <row r="1098" spans="2:10" x14ac:dyDescent="0.2">
      <c r="B1098" s="35" t="s">
        <v>344</v>
      </c>
      <c r="C1098" s="35" t="s">
        <v>972</v>
      </c>
      <c r="D1098" s="35" t="s">
        <v>1660</v>
      </c>
      <c r="E1098" s="35" t="s">
        <v>1581</v>
      </c>
      <c r="F1098" s="35"/>
      <c r="G1098" s="35" t="s">
        <v>1582</v>
      </c>
      <c r="H1098" s="35" t="s">
        <v>262</v>
      </c>
      <c r="I1098" s="36">
        <v>14.8</v>
      </c>
      <c r="J1098" s="36">
        <v>-945.81</v>
      </c>
    </row>
    <row r="1099" spans="2:10" x14ac:dyDescent="0.2">
      <c r="B1099" s="35" t="s">
        <v>344</v>
      </c>
      <c r="C1099" s="35" t="s">
        <v>972</v>
      </c>
      <c r="D1099" s="35" t="s">
        <v>1661</v>
      </c>
      <c r="E1099" s="35" t="s">
        <v>1581</v>
      </c>
      <c r="F1099" s="35"/>
      <c r="G1099" s="35" t="s">
        <v>1582</v>
      </c>
      <c r="H1099" s="35" t="s">
        <v>262</v>
      </c>
      <c r="I1099" s="36">
        <v>14.8</v>
      </c>
      <c r="J1099" s="36">
        <v>-931.01</v>
      </c>
    </row>
    <row r="1100" spans="2:10" x14ac:dyDescent="0.2">
      <c r="B1100" s="35" t="s">
        <v>344</v>
      </c>
      <c r="C1100" s="35" t="s">
        <v>972</v>
      </c>
      <c r="D1100" s="35" t="s">
        <v>1662</v>
      </c>
      <c r="E1100" s="35" t="s">
        <v>1581</v>
      </c>
      <c r="F1100" s="35"/>
      <c r="G1100" s="35" t="s">
        <v>1582</v>
      </c>
      <c r="H1100" s="35" t="s">
        <v>262</v>
      </c>
      <c r="I1100" s="36">
        <v>8.2799999999999994</v>
      </c>
      <c r="J1100" s="36">
        <v>-922.73</v>
      </c>
    </row>
    <row r="1101" spans="2:10" x14ac:dyDescent="0.2">
      <c r="B1101" s="35" t="s">
        <v>356</v>
      </c>
      <c r="C1101" s="35" t="s">
        <v>972</v>
      </c>
      <c r="D1101" s="35" t="s">
        <v>1663</v>
      </c>
      <c r="E1101" s="35" t="s">
        <v>1581</v>
      </c>
      <c r="F1101" s="35"/>
      <c r="G1101" s="35" t="s">
        <v>1582</v>
      </c>
      <c r="H1101" s="35" t="s">
        <v>262</v>
      </c>
      <c r="I1101" s="36">
        <v>12.4</v>
      </c>
      <c r="J1101" s="36">
        <v>-910.33</v>
      </c>
    </row>
    <row r="1102" spans="2:10" x14ac:dyDescent="0.2">
      <c r="B1102" s="35" t="s">
        <v>356</v>
      </c>
      <c r="C1102" s="35" t="s">
        <v>972</v>
      </c>
      <c r="D1102" s="35" t="s">
        <v>1664</v>
      </c>
      <c r="E1102" s="35" t="s">
        <v>1581</v>
      </c>
      <c r="F1102" s="35"/>
      <c r="G1102" s="35" t="s">
        <v>1582</v>
      </c>
      <c r="H1102" s="35" t="s">
        <v>262</v>
      </c>
      <c r="I1102" s="36">
        <v>14.8</v>
      </c>
      <c r="J1102" s="36">
        <v>-895.53</v>
      </c>
    </row>
    <row r="1103" spans="2:10" x14ac:dyDescent="0.2">
      <c r="B1103" s="35" t="s">
        <v>356</v>
      </c>
      <c r="C1103" s="35" t="s">
        <v>972</v>
      </c>
      <c r="D1103" s="35" t="s">
        <v>1665</v>
      </c>
      <c r="E1103" s="35" t="s">
        <v>1581</v>
      </c>
      <c r="F1103" s="35"/>
      <c r="G1103" s="35" t="s">
        <v>1582</v>
      </c>
      <c r="H1103" s="35" t="s">
        <v>262</v>
      </c>
      <c r="I1103" s="36">
        <v>14.8</v>
      </c>
      <c r="J1103" s="36">
        <v>-880.73</v>
      </c>
    </row>
    <row r="1104" spans="2:10" x14ac:dyDescent="0.2">
      <c r="B1104" s="35" t="s">
        <v>356</v>
      </c>
      <c r="C1104" s="35" t="s">
        <v>972</v>
      </c>
      <c r="D1104" s="35" t="s">
        <v>1666</v>
      </c>
      <c r="E1104" s="35" t="s">
        <v>1581</v>
      </c>
      <c r="F1104" s="35"/>
      <c r="G1104" s="35" t="s">
        <v>1582</v>
      </c>
      <c r="H1104" s="35" t="s">
        <v>262</v>
      </c>
      <c r="I1104" s="36">
        <v>19.149999999999999</v>
      </c>
      <c r="J1104" s="36">
        <v>-861.58</v>
      </c>
    </row>
    <row r="1105" spans="2:10" x14ac:dyDescent="0.2">
      <c r="B1105" s="35" t="s">
        <v>356</v>
      </c>
      <c r="C1105" s="35" t="s">
        <v>972</v>
      </c>
      <c r="D1105" s="35" t="s">
        <v>1667</v>
      </c>
      <c r="E1105" s="35" t="s">
        <v>1581</v>
      </c>
      <c r="F1105" s="35"/>
      <c r="G1105" s="35" t="s">
        <v>1582</v>
      </c>
      <c r="H1105" s="35" t="s">
        <v>262</v>
      </c>
      <c r="I1105" s="36">
        <v>22.3</v>
      </c>
      <c r="J1105" s="36">
        <v>-839.28</v>
      </c>
    </row>
    <row r="1106" spans="2:10" x14ac:dyDescent="0.2">
      <c r="B1106" s="35" t="s">
        <v>356</v>
      </c>
      <c r="C1106" s="35" t="s">
        <v>972</v>
      </c>
      <c r="D1106" s="35" t="s">
        <v>1668</v>
      </c>
      <c r="E1106" s="35" t="s">
        <v>1581</v>
      </c>
      <c r="F1106" s="35"/>
      <c r="G1106" s="35" t="s">
        <v>1582</v>
      </c>
      <c r="H1106" s="35" t="s">
        <v>262</v>
      </c>
      <c r="I1106" s="36">
        <v>22.3</v>
      </c>
      <c r="J1106" s="36">
        <v>-816.98</v>
      </c>
    </row>
    <row r="1107" spans="2:10" x14ac:dyDescent="0.2">
      <c r="B1107" s="35" t="s">
        <v>356</v>
      </c>
      <c r="C1107" s="35" t="s">
        <v>972</v>
      </c>
      <c r="D1107" s="35" t="s">
        <v>1669</v>
      </c>
      <c r="E1107" s="35" t="s">
        <v>1581</v>
      </c>
      <c r="F1107" s="35"/>
      <c r="G1107" s="35" t="s">
        <v>1582</v>
      </c>
      <c r="H1107" s="35" t="s">
        <v>262</v>
      </c>
      <c r="I1107" s="36">
        <v>22.3</v>
      </c>
      <c r="J1107" s="36">
        <v>-794.68</v>
      </c>
    </row>
    <row r="1108" spans="2:10" x14ac:dyDescent="0.2">
      <c r="B1108" s="35" t="s">
        <v>356</v>
      </c>
      <c r="C1108" s="35" t="s">
        <v>972</v>
      </c>
      <c r="D1108" s="35" t="s">
        <v>1670</v>
      </c>
      <c r="E1108" s="35" t="s">
        <v>1581</v>
      </c>
      <c r="F1108" s="35"/>
      <c r="G1108" s="35" t="s">
        <v>1582</v>
      </c>
      <c r="H1108" s="35" t="s">
        <v>262</v>
      </c>
      <c r="I1108" s="36">
        <v>22.3</v>
      </c>
      <c r="J1108" s="36">
        <v>-772.38</v>
      </c>
    </row>
    <row r="1109" spans="2:10" x14ac:dyDescent="0.2">
      <c r="B1109" s="35" t="s">
        <v>356</v>
      </c>
      <c r="C1109" s="35" t="s">
        <v>972</v>
      </c>
      <c r="D1109" s="35" t="s">
        <v>1671</v>
      </c>
      <c r="E1109" s="35" t="s">
        <v>1581</v>
      </c>
      <c r="F1109" s="35"/>
      <c r="G1109" s="35" t="s">
        <v>1582</v>
      </c>
      <c r="H1109" s="35" t="s">
        <v>262</v>
      </c>
      <c r="I1109" s="36">
        <v>22.3</v>
      </c>
      <c r="J1109" s="36">
        <v>-750.08</v>
      </c>
    </row>
    <row r="1110" spans="2:10" x14ac:dyDescent="0.2">
      <c r="B1110" s="35" t="s">
        <v>366</v>
      </c>
      <c r="C1110" s="35" t="s">
        <v>972</v>
      </c>
      <c r="D1110" s="35" t="s">
        <v>1672</v>
      </c>
      <c r="E1110" s="35" t="s">
        <v>1581</v>
      </c>
      <c r="F1110" s="35"/>
      <c r="G1110" s="35" t="s">
        <v>1582</v>
      </c>
      <c r="H1110" s="35" t="s">
        <v>262</v>
      </c>
      <c r="I1110" s="36">
        <v>25.6</v>
      </c>
      <c r="J1110" s="36">
        <v>-724.48</v>
      </c>
    </row>
    <row r="1111" spans="2:10" x14ac:dyDescent="0.2">
      <c r="B1111" s="35" t="s">
        <v>366</v>
      </c>
      <c r="C1111" s="35" t="s">
        <v>972</v>
      </c>
      <c r="D1111" s="35" t="s">
        <v>1673</v>
      </c>
      <c r="E1111" s="35" t="s">
        <v>1581</v>
      </c>
      <c r="F1111" s="35"/>
      <c r="G1111" s="35" t="s">
        <v>1582</v>
      </c>
      <c r="H1111" s="35" t="s">
        <v>262</v>
      </c>
      <c r="I1111" s="36">
        <v>12.4</v>
      </c>
      <c r="J1111" s="36">
        <v>-712.08</v>
      </c>
    </row>
    <row r="1112" spans="2:10" x14ac:dyDescent="0.2">
      <c r="B1112" s="35" t="s">
        <v>366</v>
      </c>
      <c r="C1112" s="35" t="s">
        <v>972</v>
      </c>
      <c r="D1112" s="35" t="s">
        <v>1674</v>
      </c>
      <c r="E1112" s="35" t="s">
        <v>1581</v>
      </c>
      <c r="F1112" s="35"/>
      <c r="G1112" s="35" t="s">
        <v>1582</v>
      </c>
      <c r="H1112" s="35" t="s">
        <v>262</v>
      </c>
      <c r="I1112" s="36">
        <v>12.4</v>
      </c>
      <c r="J1112" s="36">
        <v>-699.68</v>
      </c>
    </row>
    <row r="1113" spans="2:10" x14ac:dyDescent="0.2">
      <c r="B1113" s="35" t="s">
        <v>366</v>
      </c>
      <c r="C1113" s="35" t="s">
        <v>972</v>
      </c>
      <c r="D1113" s="35" t="s">
        <v>1675</v>
      </c>
      <c r="E1113" s="35" t="s">
        <v>1581</v>
      </c>
      <c r="F1113" s="35"/>
      <c r="G1113" s="35" t="s">
        <v>1582</v>
      </c>
      <c r="H1113" s="35" t="s">
        <v>262</v>
      </c>
      <c r="I1113" s="36">
        <v>19.149999999999999</v>
      </c>
      <c r="J1113" s="36">
        <v>-680.53</v>
      </c>
    </row>
    <row r="1114" spans="2:10" x14ac:dyDescent="0.2">
      <c r="B1114" s="35" t="s">
        <v>366</v>
      </c>
      <c r="C1114" s="35" t="s">
        <v>972</v>
      </c>
      <c r="D1114" s="35" t="s">
        <v>1676</v>
      </c>
      <c r="E1114" s="35" t="s">
        <v>1581</v>
      </c>
      <c r="F1114" s="35"/>
      <c r="G1114" s="35" t="s">
        <v>1582</v>
      </c>
      <c r="H1114" s="35" t="s">
        <v>262</v>
      </c>
      <c r="I1114" s="36">
        <v>22.3</v>
      </c>
      <c r="J1114" s="36">
        <v>-658.23</v>
      </c>
    </row>
    <row r="1115" spans="2:10" x14ac:dyDescent="0.2">
      <c r="B1115" s="35" t="s">
        <v>366</v>
      </c>
      <c r="C1115" s="35" t="s">
        <v>972</v>
      </c>
      <c r="D1115" s="35" t="s">
        <v>1677</v>
      </c>
      <c r="E1115" s="35" t="s">
        <v>1581</v>
      </c>
      <c r="F1115" s="35"/>
      <c r="G1115" s="35" t="s">
        <v>1582</v>
      </c>
      <c r="H1115" s="35" t="s">
        <v>262</v>
      </c>
      <c r="I1115" s="36">
        <v>25.6</v>
      </c>
      <c r="J1115" s="36">
        <v>-632.63</v>
      </c>
    </row>
    <row r="1116" spans="2:10" x14ac:dyDescent="0.2">
      <c r="B1116" s="35" t="s">
        <v>366</v>
      </c>
      <c r="C1116" s="35" t="s">
        <v>972</v>
      </c>
      <c r="D1116" s="35" t="s">
        <v>1678</v>
      </c>
      <c r="E1116" s="35" t="s">
        <v>1581</v>
      </c>
      <c r="F1116" s="35"/>
      <c r="G1116" s="35" t="s">
        <v>1582</v>
      </c>
      <c r="H1116" s="35" t="s">
        <v>262</v>
      </c>
      <c r="I1116" s="36">
        <v>22.3</v>
      </c>
      <c r="J1116" s="36">
        <v>-610.33000000000004</v>
      </c>
    </row>
    <row r="1117" spans="2:10" x14ac:dyDescent="0.2">
      <c r="B1117" s="35" t="s">
        <v>366</v>
      </c>
      <c r="C1117" s="35" t="s">
        <v>972</v>
      </c>
      <c r="D1117" s="35" t="s">
        <v>1679</v>
      </c>
      <c r="E1117" s="35" t="s">
        <v>1581</v>
      </c>
      <c r="F1117" s="35"/>
      <c r="G1117" s="35" t="s">
        <v>1582</v>
      </c>
      <c r="H1117" s="35" t="s">
        <v>262</v>
      </c>
      <c r="I1117" s="36">
        <v>22.3</v>
      </c>
      <c r="J1117" s="36">
        <v>-588.03</v>
      </c>
    </row>
    <row r="1118" spans="2:10" x14ac:dyDescent="0.2">
      <c r="B1118" s="35" t="s">
        <v>366</v>
      </c>
      <c r="C1118" s="35" t="s">
        <v>972</v>
      </c>
      <c r="D1118" s="35" t="s">
        <v>1680</v>
      </c>
      <c r="E1118" s="35" t="s">
        <v>1581</v>
      </c>
      <c r="F1118" s="35"/>
      <c r="G1118" s="35" t="s">
        <v>1582</v>
      </c>
      <c r="H1118" s="35" t="s">
        <v>262</v>
      </c>
      <c r="I1118" s="36">
        <v>22.3</v>
      </c>
      <c r="J1118" s="36">
        <v>-565.73</v>
      </c>
    </row>
    <row r="1119" spans="2:10" x14ac:dyDescent="0.2">
      <c r="B1119" s="35" t="s">
        <v>366</v>
      </c>
      <c r="C1119" s="35" t="s">
        <v>972</v>
      </c>
      <c r="D1119" s="35" t="s">
        <v>1681</v>
      </c>
      <c r="E1119" s="35" t="s">
        <v>1581</v>
      </c>
      <c r="F1119" s="35"/>
      <c r="G1119" s="35" t="s">
        <v>1582</v>
      </c>
      <c r="H1119" s="35" t="s">
        <v>262</v>
      </c>
      <c r="I1119" s="36">
        <v>25.6</v>
      </c>
      <c r="J1119" s="36">
        <v>-540.13</v>
      </c>
    </row>
    <row r="1120" spans="2:10" x14ac:dyDescent="0.2">
      <c r="B1120" s="35" t="s">
        <v>366</v>
      </c>
      <c r="C1120" s="35" t="s">
        <v>972</v>
      </c>
      <c r="D1120" s="35" t="s">
        <v>1682</v>
      </c>
      <c r="E1120" s="35" t="s">
        <v>1581</v>
      </c>
      <c r="F1120" s="35"/>
      <c r="G1120" s="35" t="s">
        <v>1582</v>
      </c>
      <c r="H1120" s="35" t="s">
        <v>262</v>
      </c>
      <c r="I1120" s="36">
        <v>22.3</v>
      </c>
      <c r="J1120" s="36">
        <v>-517.83000000000004</v>
      </c>
    </row>
    <row r="1121" spans="2:10" x14ac:dyDescent="0.2">
      <c r="B1121" s="35" t="s">
        <v>378</v>
      </c>
      <c r="C1121" s="35" t="s">
        <v>972</v>
      </c>
      <c r="D1121" s="35" t="s">
        <v>1683</v>
      </c>
      <c r="E1121" s="35" t="s">
        <v>1581</v>
      </c>
      <c r="F1121" s="35"/>
      <c r="G1121" s="35" t="s">
        <v>1582</v>
      </c>
      <c r="H1121" s="35" t="s">
        <v>262</v>
      </c>
      <c r="I1121" s="36">
        <v>11.3</v>
      </c>
      <c r="J1121" s="36">
        <v>-506.53</v>
      </c>
    </row>
    <row r="1122" spans="2:10" x14ac:dyDescent="0.2">
      <c r="B1122" s="35" t="s">
        <v>378</v>
      </c>
      <c r="C1122" s="35" t="s">
        <v>972</v>
      </c>
      <c r="D1122" s="35" t="s">
        <v>1684</v>
      </c>
      <c r="E1122" s="35" t="s">
        <v>1581</v>
      </c>
      <c r="F1122" s="35"/>
      <c r="G1122" s="35" t="s">
        <v>1582</v>
      </c>
      <c r="H1122" s="35" t="s">
        <v>262</v>
      </c>
      <c r="I1122" s="36">
        <v>47.6</v>
      </c>
      <c r="J1122" s="36">
        <v>-458.93</v>
      </c>
    </row>
    <row r="1123" spans="2:10" x14ac:dyDescent="0.2">
      <c r="B1123" s="35" t="s">
        <v>378</v>
      </c>
      <c r="C1123" s="35" t="s">
        <v>972</v>
      </c>
      <c r="D1123" s="35" t="s">
        <v>1685</v>
      </c>
      <c r="E1123" s="35" t="s">
        <v>1581</v>
      </c>
      <c r="F1123" s="35"/>
      <c r="G1123" s="35" t="s">
        <v>1582</v>
      </c>
      <c r="H1123" s="35" t="s">
        <v>262</v>
      </c>
      <c r="I1123" s="36">
        <v>12.4</v>
      </c>
      <c r="J1123" s="36">
        <v>-446.53</v>
      </c>
    </row>
    <row r="1124" spans="2:10" x14ac:dyDescent="0.2">
      <c r="B1124" s="35" t="s">
        <v>378</v>
      </c>
      <c r="C1124" s="35" t="s">
        <v>972</v>
      </c>
      <c r="D1124" s="35" t="s">
        <v>1686</v>
      </c>
      <c r="E1124" s="35" t="s">
        <v>1581</v>
      </c>
      <c r="F1124" s="35"/>
      <c r="G1124" s="35" t="s">
        <v>1582</v>
      </c>
      <c r="H1124" s="35" t="s">
        <v>262</v>
      </c>
      <c r="I1124" s="36">
        <v>12.4</v>
      </c>
      <c r="J1124" s="36">
        <v>-434.13</v>
      </c>
    </row>
    <row r="1125" spans="2:10" x14ac:dyDescent="0.2">
      <c r="B1125" s="35" t="s">
        <v>378</v>
      </c>
      <c r="C1125" s="35" t="s">
        <v>972</v>
      </c>
      <c r="D1125" s="35" t="s">
        <v>1687</v>
      </c>
      <c r="E1125" s="35" t="s">
        <v>1581</v>
      </c>
      <c r="F1125" s="35"/>
      <c r="G1125" s="35" t="s">
        <v>1582</v>
      </c>
      <c r="H1125" s="35" t="s">
        <v>262</v>
      </c>
      <c r="I1125" s="36">
        <v>12.4</v>
      </c>
      <c r="J1125" s="36">
        <v>-421.73</v>
      </c>
    </row>
    <row r="1126" spans="2:10" x14ac:dyDescent="0.2">
      <c r="B1126" s="35" t="s">
        <v>378</v>
      </c>
      <c r="C1126" s="35" t="s">
        <v>972</v>
      </c>
      <c r="D1126" s="35" t="s">
        <v>1688</v>
      </c>
      <c r="E1126" s="35" t="s">
        <v>1581</v>
      </c>
      <c r="F1126" s="35"/>
      <c r="G1126" s="35" t="s">
        <v>1582</v>
      </c>
      <c r="H1126" s="35" t="s">
        <v>262</v>
      </c>
      <c r="I1126" s="36">
        <v>12.4</v>
      </c>
      <c r="J1126" s="36">
        <v>-409.33</v>
      </c>
    </row>
    <row r="1127" spans="2:10" x14ac:dyDescent="0.2">
      <c r="B1127" s="35" t="s">
        <v>378</v>
      </c>
      <c r="C1127" s="35" t="s">
        <v>972</v>
      </c>
      <c r="D1127" s="35" t="s">
        <v>1689</v>
      </c>
      <c r="E1127" s="35" t="s">
        <v>1581</v>
      </c>
      <c r="F1127" s="35"/>
      <c r="G1127" s="35" t="s">
        <v>1582</v>
      </c>
      <c r="H1127" s="35" t="s">
        <v>262</v>
      </c>
      <c r="I1127" s="36">
        <v>12.4</v>
      </c>
      <c r="J1127" s="36">
        <v>-396.93</v>
      </c>
    </row>
    <row r="1128" spans="2:10" x14ac:dyDescent="0.2">
      <c r="B1128" s="35" t="s">
        <v>378</v>
      </c>
      <c r="C1128" s="35" t="s">
        <v>972</v>
      </c>
      <c r="D1128" s="35" t="s">
        <v>1690</v>
      </c>
      <c r="E1128" s="35" t="s">
        <v>1581</v>
      </c>
      <c r="F1128" s="35"/>
      <c r="G1128" s="35" t="s">
        <v>1582</v>
      </c>
      <c r="H1128" s="35" t="s">
        <v>262</v>
      </c>
      <c r="I1128" s="36">
        <v>14.8</v>
      </c>
      <c r="J1128" s="36">
        <v>-382.13</v>
      </c>
    </row>
    <row r="1129" spans="2:10" x14ac:dyDescent="0.2">
      <c r="B1129" s="35" t="s">
        <v>378</v>
      </c>
      <c r="C1129" s="35" t="s">
        <v>972</v>
      </c>
      <c r="D1129" s="35" t="s">
        <v>1691</v>
      </c>
      <c r="E1129" s="35" t="s">
        <v>1581</v>
      </c>
      <c r="F1129" s="35"/>
      <c r="G1129" s="35" t="s">
        <v>1582</v>
      </c>
      <c r="H1129" s="35" t="s">
        <v>262</v>
      </c>
      <c r="I1129" s="36">
        <v>14.8</v>
      </c>
      <c r="J1129" s="36">
        <v>-367.33</v>
      </c>
    </row>
    <row r="1130" spans="2:10" x14ac:dyDescent="0.2">
      <c r="B1130" s="35" t="s">
        <v>378</v>
      </c>
      <c r="C1130" s="35" t="s">
        <v>972</v>
      </c>
      <c r="D1130" s="35" t="s">
        <v>1692</v>
      </c>
      <c r="E1130" s="35" t="s">
        <v>1581</v>
      </c>
      <c r="F1130" s="35"/>
      <c r="G1130" s="35" t="s">
        <v>1582</v>
      </c>
      <c r="H1130" s="35" t="s">
        <v>262</v>
      </c>
      <c r="I1130" s="36">
        <v>14.8</v>
      </c>
      <c r="J1130" s="36">
        <v>-352.53</v>
      </c>
    </row>
    <row r="1131" spans="2:10" x14ac:dyDescent="0.2">
      <c r="B1131" s="35" t="s">
        <v>378</v>
      </c>
      <c r="C1131" s="35" t="s">
        <v>972</v>
      </c>
      <c r="D1131" s="35" t="s">
        <v>1693</v>
      </c>
      <c r="E1131" s="35" t="s">
        <v>1581</v>
      </c>
      <c r="F1131" s="35"/>
      <c r="G1131" s="35" t="s">
        <v>1582</v>
      </c>
      <c r="H1131" s="35" t="s">
        <v>262</v>
      </c>
      <c r="I1131" s="36">
        <v>14.8</v>
      </c>
      <c r="J1131" s="36">
        <v>-337.73</v>
      </c>
    </row>
    <row r="1132" spans="2:10" x14ac:dyDescent="0.2">
      <c r="B1132" s="35" t="s">
        <v>378</v>
      </c>
      <c r="C1132" s="35" t="s">
        <v>972</v>
      </c>
      <c r="D1132" s="35" t="s">
        <v>1694</v>
      </c>
      <c r="E1132" s="35" t="s">
        <v>1581</v>
      </c>
      <c r="F1132" s="35"/>
      <c r="G1132" s="35" t="s">
        <v>1582</v>
      </c>
      <c r="H1132" s="35" t="s">
        <v>262</v>
      </c>
      <c r="I1132" s="36">
        <v>15.7</v>
      </c>
      <c r="J1132" s="36">
        <v>-322.02999999999997</v>
      </c>
    </row>
    <row r="1133" spans="2:10" x14ac:dyDescent="0.2">
      <c r="B1133" s="35" t="s">
        <v>378</v>
      </c>
      <c r="C1133" s="35" t="s">
        <v>972</v>
      </c>
      <c r="D1133" s="35" t="s">
        <v>1695</v>
      </c>
      <c r="E1133" s="35" t="s">
        <v>1581</v>
      </c>
      <c r="F1133" s="35"/>
      <c r="G1133" s="35" t="s">
        <v>1582</v>
      </c>
      <c r="H1133" s="35" t="s">
        <v>262</v>
      </c>
      <c r="I1133" s="36">
        <v>15.7</v>
      </c>
      <c r="J1133" s="36">
        <v>-306.33</v>
      </c>
    </row>
    <row r="1134" spans="2:10" x14ac:dyDescent="0.2">
      <c r="B1134" s="35" t="s">
        <v>378</v>
      </c>
      <c r="C1134" s="35" t="s">
        <v>972</v>
      </c>
      <c r="D1134" s="35" t="s">
        <v>1696</v>
      </c>
      <c r="E1134" s="35" t="s">
        <v>1581</v>
      </c>
      <c r="F1134" s="35"/>
      <c r="G1134" s="35" t="s">
        <v>1582</v>
      </c>
      <c r="H1134" s="35" t="s">
        <v>262</v>
      </c>
      <c r="I1134" s="36">
        <v>16.98</v>
      </c>
      <c r="J1134" s="36">
        <v>-289.35000000000002</v>
      </c>
    </row>
    <row r="1135" spans="2:10" x14ac:dyDescent="0.2">
      <c r="B1135" s="35" t="s">
        <v>378</v>
      </c>
      <c r="C1135" s="35" t="s">
        <v>972</v>
      </c>
      <c r="D1135" s="35" t="s">
        <v>1697</v>
      </c>
      <c r="E1135" s="35" t="s">
        <v>1581</v>
      </c>
      <c r="F1135" s="35"/>
      <c r="G1135" s="35" t="s">
        <v>1582</v>
      </c>
      <c r="H1135" s="35" t="s">
        <v>262</v>
      </c>
      <c r="I1135" s="36">
        <v>16.98</v>
      </c>
      <c r="J1135" s="36">
        <v>-272.37</v>
      </c>
    </row>
    <row r="1136" spans="2:10" x14ac:dyDescent="0.2">
      <c r="B1136" s="35" t="s">
        <v>378</v>
      </c>
      <c r="C1136" s="35" t="s">
        <v>972</v>
      </c>
      <c r="D1136" s="35" t="s">
        <v>1698</v>
      </c>
      <c r="E1136" s="35" t="s">
        <v>1581</v>
      </c>
      <c r="F1136" s="35"/>
      <c r="G1136" s="35" t="s">
        <v>1582</v>
      </c>
      <c r="H1136" s="35" t="s">
        <v>262</v>
      </c>
      <c r="I1136" s="36">
        <v>22.3</v>
      </c>
      <c r="J1136" s="36">
        <v>-250.07</v>
      </c>
    </row>
    <row r="1137" spans="2:10" x14ac:dyDescent="0.2">
      <c r="B1137" s="35" t="s">
        <v>378</v>
      </c>
      <c r="C1137" s="35" t="s">
        <v>972</v>
      </c>
      <c r="D1137" s="35" t="s">
        <v>1699</v>
      </c>
      <c r="E1137" s="35" t="s">
        <v>1581</v>
      </c>
      <c r="F1137" s="35"/>
      <c r="G1137" s="35" t="s">
        <v>1582</v>
      </c>
      <c r="H1137" s="35" t="s">
        <v>262</v>
      </c>
      <c r="I1137" s="36">
        <v>22.3</v>
      </c>
      <c r="J1137" s="36">
        <v>-227.77</v>
      </c>
    </row>
    <row r="1138" spans="2:10" x14ac:dyDescent="0.2">
      <c r="B1138" s="35" t="s">
        <v>378</v>
      </c>
      <c r="C1138" s="35" t="s">
        <v>972</v>
      </c>
      <c r="D1138" s="35" t="s">
        <v>1700</v>
      </c>
      <c r="E1138" s="35" t="s">
        <v>1581</v>
      </c>
      <c r="F1138" s="35"/>
      <c r="G1138" s="35" t="s">
        <v>1582</v>
      </c>
      <c r="H1138" s="35" t="s">
        <v>262</v>
      </c>
      <c r="I1138" s="36">
        <v>22.3</v>
      </c>
      <c r="J1138" s="36">
        <v>-205.47</v>
      </c>
    </row>
    <row r="1139" spans="2:10" x14ac:dyDescent="0.2">
      <c r="B1139" s="35" t="s">
        <v>378</v>
      </c>
      <c r="C1139" s="35" t="s">
        <v>972</v>
      </c>
      <c r="D1139" s="35" t="s">
        <v>1701</v>
      </c>
      <c r="E1139" s="35" t="s">
        <v>1581</v>
      </c>
      <c r="F1139" s="35"/>
      <c r="G1139" s="35" t="s">
        <v>1582</v>
      </c>
      <c r="H1139" s="35" t="s">
        <v>262</v>
      </c>
      <c r="I1139" s="36">
        <v>22.3</v>
      </c>
      <c r="J1139" s="36">
        <v>-183.17</v>
      </c>
    </row>
    <row r="1140" spans="2:10" x14ac:dyDescent="0.2">
      <c r="B1140" s="35" t="s">
        <v>378</v>
      </c>
      <c r="C1140" s="35" t="s">
        <v>972</v>
      </c>
      <c r="D1140" s="35" t="s">
        <v>1702</v>
      </c>
      <c r="E1140" s="35" t="s">
        <v>1581</v>
      </c>
      <c r="F1140" s="35"/>
      <c r="G1140" s="35" t="s">
        <v>1582</v>
      </c>
      <c r="H1140" s="35" t="s">
        <v>262</v>
      </c>
      <c r="I1140" s="36">
        <v>22.3</v>
      </c>
      <c r="J1140" s="36">
        <v>-160.87</v>
      </c>
    </row>
    <row r="1141" spans="2:10" x14ac:dyDescent="0.2">
      <c r="B1141" s="35" t="s">
        <v>378</v>
      </c>
      <c r="C1141" s="35" t="s">
        <v>972</v>
      </c>
      <c r="D1141" s="35" t="s">
        <v>1703</v>
      </c>
      <c r="E1141" s="35" t="s">
        <v>1581</v>
      </c>
      <c r="F1141" s="35"/>
      <c r="G1141" s="35" t="s">
        <v>1582</v>
      </c>
      <c r="H1141" s="35" t="s">
        <v>262</v>
      </c>
      <c r="I1141" s="36">
        <v>22.3</v>
      </c>
      <c r="J1141" s="36">
        <v>-138.57</v>
      </c>
    </row>
    <row r="1142" spans="2:10" x14ac:dyDescent="0.2">
      <c r="B1142" s="35" t="s">
        <v>378</v>
      </c>
      <c r="C1142" s="35" t="s">
        <v>972</v>
      </c>
      <c r="D1142" s="35" t="s">
        <v>1704</v>
      </c>
      <c r="E1142" s="35" t="s">
        <v>1581</v>
      </c>
      <c r="F1142" s="35"/>
      <c r="G1142" s="35" t="s">
        <v>1582</v>
      </c>
      <c r="H1142" s="35" t="s">
        <v>262</v>
      </c>
      <c r="I1142" s="36">
        <v>22.3</v>
      </c>
      <c r="J1142" s="36">
        <v>-116.27</v>
      </c>
    </row>
    <row r="1143" spans="2:10" x14ac:dyDescent="0.2">
      <c r="B1143" s="35" t="s">
        <v>378</v>
      </c>
      <c r="C1143" s="35" t="s">
        <v>972</v>
      </c>
      <c r="D1143" s="35" t="s">
        <v>1705</v>
      </c>
      <c r="E1143" s="35" t="s">
        <v>1581</v>
      </c>
      <c r="F1143" s="35"/>
      <c r="G1143" s="35" t="s">
        <v>1582</v>
      </c>
      <c r="H1143" s="35" t="s">
        <v>262</v>
      </c>
      <c r="I1143" s="36">
        <v>22.3</v>
      </c>
      <c r="J1143" s="36">
        <v>-93.97</v>
      </c>
    </row>
    <row r="1144" spans="2:10" x14ac:dyDescent="0.2">
      <c r="B1144" s="35" t="s">
        <v>378</v>
      </c>
      <c r="C1144" s="35" t="s">
        <v>972</v>
      </c>
      <c r="D1144" s="35" t="s">
        <v>1706</v>
      </c>
      <c r="E1144" s="35" t="s">
        <v>1581</v>
      </c>
      <c r="F1144" s="35"/>
      <c r="G1144" s="35" t="s">
        <v>1582</v>
      </c>
      <c r="H1144" s="35" t="s">
        <v>262</v>
      </c>
      <c r="I1144" s="36">
        <v>22.3</v>
      </c>
      <c r="J1144" s="36">
        <v>-71.67</v>
      </c>
    </row>
    <row r="1145" spans="2:10" x14ac:dyDescent="0.2">
      <c r="B1145" s="35" t="s">
        <v>378</v>
      </c>
      <c r="C1145" s="35" t="s">
        <v>972</v>
      </c>
      <c r="D1145" s="35" t="s">
        <v>1707</v>
      </c>
      <c r="E1145" s="35" t="s">
        <v>1581</v>
      </c>
      <c r="F1145" s="35"/>
      <c r="G1145" s="35" t="s">
        <v>1582</v>
      </c>
      <c r="H1145" s="35" t="s">
        <v>262</v>
      </c>
      <c r="I1145" s="36">
        <v>22.3</v>
      </c>
      <c r="J1145" s="36">
        <v>-49.37</v>
      </c>
    </row>
    <row r="1146" spans="2:10" x14ac:dyDescent="0.2">
      <c r="B1146" s="35" t="s">
        <v>378</v>
      </c>
      <c r="C1146" s="35" t="s">
        <v>972</v>
      </c>
      <c r="D1146" s="35" t="s">
        <v>1708</v>
      </c>
      <c r="E1146" s="35" t="s">
        <v>1581</v>
      </c>
      <c r="F1146" s="35"/>
      <c r="G1146" s="35" t="s">
        <v>1582</v>
      </c>
      <c r="H1146" s="35" t="s">
        <v>262</v>
      </c>
      <c r="I1146" s="36">
        <v>25.6</v>
      </c>
      <c r="J1146" s="36">
        <v>-23.77</v>
      </c>
    </row>
    <row r="1147" spans="2:10" x14ac:dyDescent="0.2">
      <c r="B1147" s="35" t="s">
        <v>378</v>
      </c>
      <c r="C1147" s="35" t="s">
        <v>972</v>
      </c>
      <c r="D1147" s="35" t="s">
        <v>1709</v>
      </c>
      <c r="E1147" s="35" t="s">
        <v>1581</v>
      </c>
      <c r="F1147" s="35"/>
      <c r="G1147" s="35" t="s">
        <v>1582</v>
      </c>
      <c r="H1147" s="35" t="s">
        <v>262</v>
      </c>
      <c r="I1147" s="36">
        <v>25.6</v>
      </c>
      <c r="J1147" s="36">
        <v>1.83</v>
      </c>
    </row>
    <row r="1148" spans="2:10" x14ac:dyDescent="0.2">
      <c r="B1148" s="35" t="s">
        <v>378</v>
      </c>
      <c r="C1148" s="35" t="s">
        <v>972</v>
      </c>
      <c r="D1148" s="35" t="s">
        <v>1710</v>
      </c>
      <c r="E1148" s="35" t="s">
        <v>1581</v>
      </c>
      <c r="F1148" s="35"/>
      <c r="G1148" s="35" t="s">
        <v>1582</v>
      </c>
      <c r="H1148" s="35" t="s">
        <v>262</v>
      </c>
      <c r="I1148" s="36">
        <v>25.6</v>
      </c>
      <c r="J1148" s="36">
        <v>27.43</v>
      </c>
    </row>
    <row r="1149" spans="2:10" x14ac:dyDescent="0.2">
      <c r="B1149" s="35" t="s">
        <v>378</v>
      </c>
      <c r="C1149" s="35" t="s">
        <v>972</v>
      </c>
      <c r="D1149" s="35" t="s">
        <v>1711</v>
      </c>
      <c r="E1149" s="35" t="s">
        <v>1581</v>
      </c>
      <c r="F1149" s="35"/>
      <c r="G1149" s="35" t="s">
        <v>1582</v>
      </c>
      <c r="H1149" s="35" t="s">
        <v>262</v>
      </c>
      <c r="I1149" s="36">
        <v>25.6</v>
      </c>
      <c r="J1149" s="36">
        <v>53.03</v>
      </c>
    </row>
    <row r="1150" spans="2:10" x14ac:dyDescent="0.2">
      <c r="B1150" s="35" t="s">
        <v>378</v>
      </c>
      <c r="C1150" s="35" t="s">
        <v>972</v>
      </c>
      <c r="D1150" s="35" t="s">
        <v>1712</v>
      </c>
      <c r="E1150" s="35" t="s">
        <v>1581</v>
      </c>
      <c r="F1150" s="35"/>
      <c r="G1150" s="35" t="s">
        <v>1582</v>
      </c>
      <c r="H1150" s="35" t="s">
        <v>262</v>
      </c>
      <c r="I1150" s="36">
        <v>25.6</v>
      </c>
      <c r="J1150" s="36">
        <v>78.63</v>
      </c>
    </row>
    <row r="1151" spans="2:10" x14ac:dyDescent="0.2">
      <c r="B1151" s="35" t="s">
        <v>378</v>
      </c>
      <c r="C1151" s="35" t="s">
        <v>972</v>
      </c>
      <c r="D1151" s="35" t="s">
        <v>1713</v>
      </c>
      <c r="E1151" s="35" t="s">
        <v>1581</v>
      </c>
      <c r="F1151" s="35"/>
      <c r="G1151" s="35" t="s">
        <v>1582</v>
      </c>
      <c r="H1151" s="35" t="s">
        <v>262</v>
      </c>
      <c r="I1151" s="36">
        <v>12.4</v>
      </c>
      <c r="J1151" s="36">
        <v>91.03</v>
      </c>
    </row>
    <row r="1152" spans="2:10" x14ac:dyDescent="0.2">
      <c r="B1152" s="35" t="s">
        <v>409</v>
      </c>
      <c r="C1152" s="35" t="s">
        <v>972</v>
      </c>
      <c r="D1152" s="35" t="s">
        <v>1714</v>
      </c>
      <c r="E1152" s="35" t="s">
        <v>1581</v>
      </c>
      <c r="F1152" s="35"/>
      <c r="G1152" s="35" t="s">
        <v>1582</v>
      </c>
      <c r="H1152" s="35" t="s">
        <v>262</v>
      </c>
      <c r="I1152" s="36">
        <v>12.4</v>
      </c>
      <c r="J1152" s="36">
        <v>103.43</v>
      </c>
    </row>
    <row r="1153" spans="2:10" x14ac:dyDescent="0.2">
      <c r="B1153" s="35" t="s">
        <v>409</v>
      </c>
      <c r="C1153" s="35" t="s">
        <v>972</v>
      </c>
      <c r="D1153" s="35" t="s">
        <v>1715</v>
      </c>
      <c r="E1153" s="35" t="s">
        <v>1581</v>
      </c>
      <c r="F1153" s="35"/>
      <c r="G1153" s="35" t="s">
        <v>1582</v>
      </c>
      <c r="H1153" s="35" t="s">
        <v>262</v>
      </c>
      <c r="I1153" s="36">
        <v>22.3</v>
      </c>
      <c r="J1153" s="36">
        <v>125.73</v>
      </c>
    </row>
    <row r="1154" spans="2:10" x14ac:dyDescent="0.2">
      <c r="B1154" s="35" t="s">
        <v>409</v>
      </c>
      <c r="C1154" s="35" t="s">
        <v>972</v>
      </c>
      <c r="D1154" s="35" t="s">
        <v>1716</v>
      </c>
      <c r="E1154" s="35" t="s">
        <v>1581</v>
      </c>
      <c r="F1154" s="35"/>
      <c r="G1154" s="35" t="s">
        <v>1582</v>
      </c>
      <c r="H1154" s="35" t="s">
        <v>262</v>
      </c>
      <c r="I1154" s="36">
        <v>22.3</v>
      </c>
      <c r="J1154" s="36">
        <v>148.03</v>
      </c>
    </row>
    <row r="1155" spans="2:10" x14ac:dyDescent="0.2">
      <c r="B1155" s="35" t="s">
        <v>409</v>
      </c>
      <c r="C1155" s="35" t="s">
        <v>972</v>
      </c>
      <c r="D1155" s="35" t="s">
        <v>1717</v>
      </c>
      <c r="E1155" s="35" t="s">
        <v>1581</v>
      </c>
      <c r="F1155" s="35"/>
      <c r="G1155" s="35" t="s">
        <v>1582</v>
      </c>
      <c r="H1155" s="35" t="s">
        <v>262</v>
      </c>
      <c r="I1155" s="36">
        <v>22.3</v>
      </c>
      <c r="J1155" s="36">
        <v>170.33</v>
      </c>
    </row>
    <row r="1156" spans="2:10" x14ac:dyDescent="0.2">
      <c r="B1156" s="35" t="s">
        <v>414</v>
      </c>
      <c r="C1156" s="35" t="s">
        <v>972</v>
      </c>
      <c r="D1156" s="35" t="s">
        <v>1718</v>
      </c>
      <c r="E1156" s="35" t="s">
        <v>1581</v>
      </c>
      <c r="F1156" s="35"/>
      <c r="G1156" s="35" t="s">
        <v>1582</v>
      </c>
      <c r="H1156" s="35" t="s">
        <v>262</v>
      </c>
      <c r="I1156" s="36">
        <v>22.3</v>
      </c>
      <c r="J1156" s="36">
        <v>192.63</v>
      </c>
    </row>
    <row r="1157" spans="2:10" x14ac:dyDescent="0.2">
      <c r="B1157" s="35" t="s">
        <v>414</v>
      </c>
      <c r="C1157" s="35" t="s">
        <v>972</v>
      </c>
      <c r="D1157" s="35" t="s">
        <v>1719</v>
      </c>
      <c r="E1157" s="35" t="s">
        <v>1581</v>
      </c>
      <c r="F1157" s="35"/>
      <c r="G1157" s="35" t="s">
        <v>1582</v>
      </c>
      <c r="H1157" s="35" t="s">
        <v>262</v>
      </c>
      <c r="I1157" s="36">
        <v>44.3</v>
      </c>
      <c r="J1157" s="36">
        <v>236.93</v>
      </c>
    </row>
    <row r="1158" spans="2:10" x14ac:dyDescent="0.2">
      <c r="B1158" s="35" t="s">
        <v>414</v>
      </c>
      <c r="C1158" s="35" t="s">
        <v>972</v>
      </c>
      <c r="D1158" s="35" t="s">
        <v>1720</v>
      </c>
      <c r="E1158" s="35" t="s">
        <v>1581</v>
      </c>
      <c r="F1158" s="35"/>
      <c r="G1158" s="35" t="s">
        <v>1582</v>
      </c>
      <c r="H1158" s="35" t="s">
        <v>262</v>
      </c>
      <c r="I1158" s="36">
        <v>22.3</v>
      </c>
      <c r="J1158" s="36">
        <v>259.23</v>
      </c>
    </row>
    <row r="1159" spans="2:10" x14ac:dyDescent="0.2">
      <c r="B1159" s="35" t="s">
        <v>414</v>
      </c>
      <c r="C1159" s="35" t="s">
        <v>972</v>
      </c>
      <c r="D1159" s="35" t="s">
        <v>1721</v>
      </c>
      <c r="E1159" s="35" t="s">
        <v>1581</v>
      </c>
      <c r="F1159" s="35"/>
      <c r="G1159" s="35" t="s">
        <v>1582</v>
      </c>
      <c r="H1159" s="35" t="s">
        <v>262</v>
      </c>
      <c r="I1159" s="36">
        <v>22.3</v>
      </c>
      <c r="J1159" s="36">
        <v>281.52999999999997</v>
      </c>
    </row>
    <row r="1160" spans="2:10" x14ac:dyDescent="0.2">
      <c r="B1160" s="35" t="s">
        <v>418</v>
      </c>
      <c r="C1160" s="35" t="s">
        <v>972</v>
      </c>
      <c r="D1160" s="35" t="s">
        <v>1722</v>
      </c>
      <c r="E1160" s="35" t="s">
        <v>1581</v>
      </c>
      <c r="F1160" s="35"/>
      <c r="G1160" s="35" t="s">
        <v>1582</v>
      </c>
      <c r="H1160" s="35" t="s">
        <v>262</v>
      </c>
      <c r="I1160" s="36">
        <v>5.8</v>
      </c>
      <c r="J1160" s="36">
        <v>287.33</v>
      </c>
    </row>
    <row r="1161" spans="2:10" x14ac:dyDescent="0.2">
      <c r="B1161" s="35" t="s">
        <v>418</v>
      </c>
      <c r="C1161" s="35" t="s">
        <v>972</v>
      </c>
      <c r="D1161" s="35" t="s">
        <v>1723</v>
      </c>
      <c r="E1161" s="35" t="s">
        <v>1581</v>
      </c>
      <c r="F1161" s="35"/>
      <c r="G1161" s="35" t="s">
        <v>1582</v>
      </c>
      <c r="H1161" s="35" t="s">
        <v>262</v>
      </c>
      <c r="I1161" s="36">
        <v>12.4</v>
      </c>
      <c r="J1161" s="36">
        <v>299.73</v>
      </c>
    </row>
    <row r="1162" spans="2:10" x14ac:dyDescent="0.2">
      <c r="B1162" s="35" t="s">
        <v>418</v>
      </c>
      <c r="C1162" s="35" t="s">
        <v>972</v>
      </c>
      <c r="D1162" s="35" t="s">
        <v>1724</v>
      </c>
      <c r="E1162" s="35" t="s">
        <v>1581</v>
      </c>
      <c r="F1162" s="35"/>
      <c r="G1162" s="35" t="s">
        <v>1582</v>
      </c>
      <c r="H1162" s="35" t="s">
        <v>262</v>
      </c>
      <c r="I1162" s="36">
        <v>14.8</v>
      </c>
      <c r="J1162" s="36">
        <v>314.52999999999997</v>
      </c>
    </row>
    <row r="1163" spans="2:10" x14ac:dyDescent="0.2">
      <c r="B1163" s="35" t="s">
        <v>418</v>
      </c>
      <c r="C1163" s="35" t="s">
        <v>972</v>
      </c>
      <c r="D1163" s="35" t="s">
        <v>1725</v>
      </c>
      <c r="E1163" s="35" t="s">
        <v>1581</v>
      </c>
      <c r="F1163" s="35"/>
      <c r="G1163" s="35" t="s">
        <v>1582</v>
      </c>
      <c r="H1163" s="35" t="s">
        <v>262</v>
      </c>
      <c r="I1163" s="36">
        <v>22.3</v>
      </c>
      <c r="J1163" s="36">
        <v>336.83</v>
      </c>
    </row>
    <row r="1164" spans="2:10" x14ac:dyDescent="0.2">
      <c r="B1164" s="35" t="s">
        <v>418</v>
      </c>
      <c r="C1164" s="35" t="s">
        <v>972</v>
      </c>
      <c r="D1164" s="35" t="s">
        <v>1726</v>
      </c>
      <c r="E1164" s="35" t="s">
        <v>1581</v>
      </c>
      <c r="F1164" s="35"/>
      <c r="G1164" s="35" t="s">
        <v>1582</v>
      </c>
      <c r="H1164" s="35" t="s">
        <v>262</v>
      </c>
      <c r="I1164" s="36">
        <v>22.3</v>
      </c>
      <c r="J1164" s="36">
        <v>359.13</v>
      </c>
    </row>
    <row r="1165" spans="2:10" x14ac:dyDescent="0.2">
      <c r="B1165" s="35" t="s">
        <v>418</v>
      </c>
      <c r="C1165" s="35" t="s">
        <v>972</v>
      </c>
      <c r="D1165" s="35" t="s">
        <v>1727</v>
      </c>
      <c r="E1165" s="35" t="s">
        <v>1581</v>
      </c>
      <c r="F1165" s="35"/>
      <c r="G1165" s="35" t="s">
        <v>1582</v>
      </c>
      <c r="H1165" s="35" t="s">
        <v>262</v>
      </c>
      <c r="I1165" s="36">
        <v>22.3</v>
      </c>
      <c r="J1165" s="36">
        <v>381.43</v>
      </c>
    </row>
    <row r="1166" spans="2:10" x14ac:dyDescent="0.2">
      <c r="B1166" s="35" t="s">
        <v>418</v>
      </c>
      <c r="C1166" s="35" t="s">
        <v>972</v>
      </c>
      <c r="D1166" s="35" t="s">
        <v>1728</v>
      </c>
      <c r="E1166" s="35" t="s">
        <v>1581</v>
      </c>
      <c r="F1166" s="35"/>
      <c r="G1166" s="35" t="s">
        <v>1582</v>
      </c>
      <c r="H1166" s="35" t="s">
        <v>262</v>
      </c>
      <c r="I1166" s="36">
        <v>22.3</v>
      </c>
      <c r="J1166" s="36">
        <v>403.73</v>
      </c>
    </row>
    <row r="1167" spans="2:10" x14ac:dyDescent="0.2">
      <c r="B1167" s="35" t="s">
        <v>418</v>
      </c>
      <c r="C1167" s="35" t="s">
        <v>972</v>
      </c>
      <c r="D1167" s="35"/>
      <c r="E1167" s="35"/>
      <c r="F1167" s="35"/>
      <c r="G1167" s="35" t="s">
        <v>1729</v>
      </c>
      <c r="H1167" s="35" t="s">
        <v>1049</v>
      </c>
      <c r="I1167" s="36">
        <v>16</v>
      </c>
      <c r="J1167" s="36">
        <v>419.73</v>
      </c>
    </row>
    <row r="1168" spans="2:10" x14ac:dyDescent="0.2">
      <c r="B1168" s="35" t="s">
        <v>426</v>
      </c>
      <c r="C1168" s="35" t="s">
        <v>972</v>
      </c>
      <c r="D1168" s="35" t="s">
        <v>1730</v>
      </c>
      <c r="E1168" s="35" t="s">
        <v>1581</v>
      </c>
      <c r="F1168" s="35"/>
      <c r="G1168" s="35" t="s">
        <v>1582</v>
      </c>
      <c r="H1168" s="35" t="s">
        <v>262</v>
      </c>
      <c r="I1168" s="36">
        <v>12.4</v>
      </c>
      <c r="J1168" s="36">
        <v>432.13</v>
      </c>
    </row>
    <row r="1169" spans="2:10" x14ac:dyDescent="0.2">
      <c r="B1169" s="35" t="s">
        <v>426</v>
      </c>
      <c r="C1169" s="35" t="s">
        <v>972</v>
      </c>
      <c r="D1169" s="35" t="s">
        <v>1731</v>
      </c>
      <c r="E1169" s="35" t="s">
        <v>1581</v>
      </c>
      <c r="F1169" s="35"/>
      <c r="G1169" s="35" t="s">
        <v>1582</v>
      </c>
      <c r="H1169" s="35" t="s">
        <v>262</v>
      </c>
      <c r="I1169" s="36">
        <v>14.8</v>
      </c>
      <c r="J1169" s="36">
        <v>446.93</v>
      </c>
    </row>
    <row r="1170" spans="2:10" x14ac:dyDescent="0.2">
      <c r="B1170" s="35" t="s">
        <v>426</v>
      </c>
      <c r="C1170" s="35" t="s">
        <v>972</v>
      </c>
      <c r="D1170" s="35"/>
      <c r="E1170" s="35"/>
      <c r="F1170" s="35"/>
      <c r="G1170" s="35" t="s">
        <v>1732</v>
      </c>
      <c r="H1170" s="35" t="s">
        <v>1049</v>
      </c>
      <c r="I1170" s="36">
        <v>16</v>
      </c>
      <c r="J1170" s="36">
        <v>462.93</v>
      </c>
    </row>
    <row r="1171" spans="2:10" x14ac:dyDescent="0.2">
      <c r="B1171" s="35" t="s">
        <v>426</v>
      </c>
      <c r="C1171" s="35" t="s">
        <v>972</v>
      </c>
      <c r="D1171" s="35"/>
      <c r="E1171" s="35"/>
      <c r="F1171" s="35"/>
      <c r="G1171" s="35" t="s">
        <v>1733</v>
      </c>
      <c r="H1171" s="35" t="s">
        <v>1049</v>
      </c>
      <c r="I1171" s="36">
        <v>16</v>
      </c>
      <c r="J1171" s="36">
        <v>478.93</v>
      </c>
    </row>
    <row r="1172" spans="2:10" x14ac:dyDescent="0.2">
      <c r="B1172" s="35" t="s">
        <v>426</v>
      </c>
      <c r="C1172" s="35" t="s">
        <v>972</v>
      </c>
      <c r="D1172" s="35" t="s">
        <v>1734</v>
      </c>
      <c r="E1172" s="35" t="s">
        <v>1581</v>
      </c>
      <c r="F1172" s="35"/>
      <c r="G1172" s="35" t="s">
        <v>1582</v>
      </c>
      <c r="H1172" s="35" t="s">
        <v>262</v>
      </c>
      <c r="I1172" s="36">
        <v>22.3</v>
      </c>
      <c r="J1172" s="36">
        <v>501.23</v>
      </c>
    </row>
    <row r="1173" spans="2:10" x14ac:dyDescent="0.2">
      <c r="B1173" s="35" t="s">
        <v>426</v>
      </c>
      <c r="C1173" s="35" t="s">
        <v>972</v>
      </c>
      <c r="D1173" s="35" t="s">
        <v>1735</v>
      </c>
      <c r="E1173" s="35" t="s">
        <v>1581</v>
      </c>
      <c r="F1173" s="35"/>
      <c r="G1173" s="35" t="s">
        <v>1582</v>
      </c>
      <c r="H1173" s="35" t="s">
        <v>262</v>
      </c>
      <c r="I1173" s="36">
        <v>22.3</v>
      </c>
      <c r="J1173" s="36">
        <v>523.53</v>
      </c>
    </row>
    <row r="1174" spans="2:10" x14ac:dyDescent="0.2">
      <c r="B1174" s="35" t="s">
        <v>426</v>
      </c>
      <c r="C1174" s="35" t="s">
        <v>972</v>
      </c>
      <c r="D1174" s="35" t="s">
        <v>1736</v>
      </c>
      <c r="E1174" s="35" t="s">
        <v>1581</v>
      </c>
      <c r="F1174" s="35"/>
      <c r="G1174" s="35" t="s">
        <v>1582</v>
      </c>
      <c r="H1174" s="35" t="s">
        <v>262</v>
      </c>
      <c r="I1174" s="36">
        <v>22.3</v>
      </c>
      <c r="J1174" s="36">
        <v>545.83000000000004</v>
      </c>
    </row>
    <row r="1175" spans="2:10" x14ac:dyDescent="0.2">
      <c r="B1175" s="35" t="s">
        <v>426</v>
      </c>
      <c r="C1175" s="35" t="s">
        <v>972</v>
      </c>
      <c r="D1175" s="35" t="s">
        <v>1737</v>
      </c>
      <c r="E1175" s="35" t="s">
        <v>1581</v>
      </c>
      <c r="F1175" s="35"/>
      <c r="G1175" s="35" t="s">
        <v>1582</v>
      </c>
      <c r="H1175" s="35" t="s">
        <v>262</v>
      </c>
      <c r="I1175" s="36">
        <v>22.3</v>
      </c>
      <c r="J1175" s="36">
        <v>568.13</v>
      </c>
    </row>
    <row r="1176" spans="2:10" x14ac:dyDescent="0.2">
      <c r="B1176" s="35" t="s">
        <v>426</v>
      </c>
      <c r="C1176" s="35" t="s">
        <v>972</v>
      </c>
      <c r="D1176" s="35" t="s">
        <v>1738</v>
      </c>
      <c r="E1176" s="35" t="s">
        <v>1581</v>
      </c>
      <c r="F1176" s="35"/>
      <c r="G1176" s="35" t="s">
        <v>1582</v>
      </c>
      <c r="H1176" s="35" t="s">
        <v>262</v>
      </c>
      <c r="I1176" s="36">
        <v>22.3</v>
      </c>
      <c r="J1176" s="36">
        <v>590.42999999999995</v>
      </c>
    </row>
    <row r="1177" spans="2:10" x14ac:dyDescent="0.2">
      <c r="B1177" s="35" t="s">
        <v>426</v>
      </c>
      <c r="C1177" s="35" t="s">
        <v>972</v>
      </c>
      <c r="D1177" s="35" t="s">
        <v>1739</v>
      </c>
      <c r="E1177" s="35" t="s">
        <v>1581</v>
      </c>
      <c r="F1177" s="35"/>
      <c r="G1177" s="35" t="s">
        <v>1582</v>
      </c>
      <c r="H1177" s="35" t="s">
        <v>262</v>
      </c>
      <c r="I1177" s="36">
        <v>22.3</v>
      </c>
      <c r="J1177" s="36">
        <v>612.73</v>
      </c>
    </row>
    <row r="1178" spans="2:10" x14ac:dyDescent="0.2">
      <c r="B1178" s="35" t="s">
        <v>435</v>
      </c>
      <c r="C1178" s="35" t="s">
        <v>972</v>
      </c>
      <c r="D1178" s="35" t="s">
        <v>1740</v>
      </c>
      <c r="E1178" s="35" t="s">
        <v>1581</v>
      </c>
      <c r="F1178" s="35"/>
      <c r="G1178" s="35" t="s">
        <v>1582</v>
      </c>
      <c r="H1178" s="35" t="s">
        <v>262</v>
      </c>
      <c r="I1178" s="36">
        <v>16.98</v>
      </c>
      <c r="J1178" s="36">
        <v>629.71</v>
      </c>
    </row>
    <row r="1179" spans="2:10" x14ac:dyDescent="0.2">
      <c r="B1179" s="35" t="s">
        <v>437</v>
      </c>
      <c r="C1179" s="35" t="s">
        <v>972</v>
      </c>
      <c r="D1179" s="35" t="s">
        <v>1741</v>
      </c>
      <c r="E1179" s="35" t="s">
        <v>1581</v>
      </c>
      <c r="F1179" s="35"/>
      <c r="G1179" s="35" t="s">
        <v>1582</v>
      </c>
      <c r="H1179" s="35" t="s">
        <v>262</v>
      </c>
      <c r="I1179" s="36">
        <v>12.4</v>
      </c>
      <c r="J1179" s="36">
        <v>642.11</v>
      </c>
    </row>
    <row r="1180" spans="2:10" x14ac:dyDescent="0.2">
      <c r="B1180" s="35" t="s">
        <v>439</v>
      </c>
      <c r="C1180" s="35" t="s">
        <v>972</v>
      </c>
      <c r="D1180" s="35" t="s">
        <v>1742</v>
      </c>
      <c r="E1180" s="35" t="s">
        <v>1581</v>
      </c>
      <c r="F1180" s="35"/>
      <c r="G1180" s="35" t="s">
        <v>1582</v>
      </c>
      <c r="H1180" s="35" t="s">
        <v>262</v>
      </c>
      <c r="I1180" s="36">
        <v>1.32</v>
      </c>
      <c r="J1180" s="36">
        <v>643.42999999999995</v>
      </c>
    </row>
    <row r="1181" spans="2:10" x14ac:dyDescent="0.2">
      <c r="B1181" s="35" t="s">
        <v>439</v>
      </c>
      <c r="C1181" s="35" t="s">
        <v>972</v>
      </c>
      <c r="D1181" s="35" t="s">
        <v>1743</v>
      </c>
      <c r="E1181" s="35" t="s">
        <v>1581</v>
      </c>
      <c r="F1181" s="35"/>
      <c r="G1181" s="35" t="s">
        <v>1582</v>
      </c>
      <c r="H1181" s="35" t="s">
        <v>262</v>
      </c>
      <c r="I1181" s="36">
        <v>22.3</v>
      </c>
      <c r="J1181" s="36">
        <v>665.73</v>
      </c>
    </row>
    <row r="1182" spans="2:10" x14ac:dyDescent="0.2">
      <c r="B1182" s="35" t="s">
        <v>439</v>
      </c>
      <c r="C1182" s="35" t="s">
        <v>972</v>
      </c>
      <c r="D1182" s="35" t="s">
        <v>1744</v>
      </c>
      <c r="E1182" s="35" t="s">
        <v>1581</v>
      </c>
      <c r="F1182" s="35"/>
      <c r="G1182" s="35" t="s">
        <v>1582</v>
      </c>
      <c r="H1182" s="35" t="s">
        <v>262</v>
      </c>
      <c r="I1182" s="36">
        <v>1.32</v>
      </c>
      <c r="J1182" s="36">
        <v>667.05</v>
      </c>
    </row>
    <row r="1183" spans="2:10" x14ac:dyDescent="0.2">
      <c r="B1183" s="35" t="s">
        <v>445</v>
      </c>
      <c r="C1183" s="35" t="s">
        <v>972</v>
      </c>
      <c r="D1183" s="35" t="s">
        <v>1745</v>
      </c>
      <c r="E1183" s="35" t="s">
        <v>1581</v>
      </c>
      <c r="F1183" s="35"/>
      <c r="G1183" s="35" t="s">
        <v>1582</v>
      </c>
      <c r="H1183" s="35" t="s">
        <v>262</v>
      </c>
      <c r="I1183" s="36">
        <v>1.32</v>
      </c>
      <c r="J1183" s="36">
        <v>668.37</v>
      </c>
    </row>
    <row r="1184" spans="2:10" x14ac:dyDescent="0.2">
      <c r="B1184" s="35" t="s">
        <v>445</v>
      </c>
      <c r="C1184" s="35" t="s">
        <v>972</v>
      </c>
      <c r="D1184" s="35" t="s">
        <v>1746</v>
      </c>
      <c r="E1184" s="35" t="s">
        <v>1581</v>
      </c>
      <c r="F1184" s="35"/>
      <c r="G1184" s="35" t="s">
        <v>1582</v>
      </c>
      <c r="H1184" s="35" t="s">
        <v>262</v>
      </c>
      <c r="I1184" s="36">
        <v>1.32</v>
      </c>
      <c r="J1184" s="36">
        <v>669.69</v>
      </c>
    </row>
    <row r="1185" spans="2:10" x14ac:dyDescent="0.2">
      <c r="B1185" s="35" t="s">
        <v>445</v>
      </c>
      <c r="C1185" s="35" t="s">
        <v>972</v>
      </c>
      <c r="D1185" s="35" t="s">
        <v>1747</v>
      </c>
      <c r="E1185" s="35" t="s">
        <v>1581</v>
      </c>
      <c r="F1185" s="35"/>
      <c r="G1185" s="35" t="s">
        <v>1582</v>
      </c>
      <c r="H1185" s="35" t="s">
        <v>262</v>
      </c>
      <c r="I1185" s="36">
        <v>1.32</v>
      </c>
      <c r="J1185" s="36">
        <v>671.01</v>
      </c>
    </row>
    <row r="1186" spans="2:10" x14ac:dyDescent="0.2">
      <c r="B1186" s="35" t="s">
        <v>445</v>
      </c>
      <c r="C1186" s="35" t="s">
        <v>972</v>
      </c>
      <c r="D1186" s="35" t="s">
        <v>1748</v>
      </c>
      <c r="E1186" s="35" t="s">
        <v>1581</v>
      </c>
      <c r="F1186" s="35"/>
      <c r="G1186" s="35" t="s">
        <v>1582</v>
      </c>
      <c r="H1186" s="35" t="s">
        <v>262</v>
      </c>
      <c r="I1186" s="36">
        <v>1.32</v>
      </c>
      <c r="J1186" s="36">
        <v>672.33</v>
      </c>
    </row>
    <row r="1187" spans="2:10" x14ac:dyDescent="0.2">
      <c r="B1187" s="35" t="s">
        <v>445</v>
      </c>
      <c r="C1187" s="35" t="s">
        <v>972</v>
      </c>
      <c r="D1187" s="35"/>
      <c r="E1187" s="35"/>
      <c r="F1187" s="35"/>
      <c r="G1187" s="35" t="s">
        <v>1749</v>
      </c>
      <c r="H1187" s="35" t="s">
        <v>1049</v>
      </c>
      <c r="I1187" s="36">
        <v>16</v>
      </c>
      <c r="J1187" s="36">
        <v>688.33</v>
      </c>
    </row>
    <row r="1188" spans="2:10" x14ac:dyDescent="0.2">
      <c r="B1188" s="35" t="s">
        <v>445</v>
      </c>
      <c r="C1188" s="35" t="s">
        <v>972</v>
      </c>
      <c r="D1188" s="35" t="s">
        <v>1750</v>
      </c>
      <c r="E1188" s="35" t="s">
        <v>1581</v>
      </c>
      <c r="F1188" s="35"/>
      <c r="G1188" s="35" t="s">
        <v>1582</v>
      </c>
      <c r="H1188" s="35" t="s">
        <v>262</v>
      </c>
      <c r="I1188" s="36">
        <v>17.850000000000001</v>
      </c>
      <c r="J1188" s="36">
        <v>706.18</v>
      </c>
    </row>
    <row r="1189" spans="2:10" x14ac:dyDescent="0.2">
      <c r="B1189" s="35" t="s">
        <v>445</v>
      </c>
      <c r="C1189" s="35" t="s">
        <v>972</v>
      </c>
      <c r="D1189" s="35" t="s">
        <v>1751</v>
      </c>
      <c r="E1189" s="35" t="s">
        <v>1581</v>
      </c>
      <c r="F1189" s="35"/>
      <c r="G1189" s="35" t="s">
        <v>1582</v>
      </c>
      <c r="H1189" s="35" t="s">
        <v>262</v>
      </c>
      <c r="I1189" s="36">
        <v>50.9</v>
      </c>
      <c r="J1189" s="36">
        <v>757.08</v>
      </c>
    </row>
    <row r="1190" spans="2:10" x14ac:dyDescent="0.2">
      <c r="B1190" s="35" t="s">
        <v>445</v>
      </c>
      <c r="C1190" s="35" t="s">
        <v>1048</v>
      </c>
      <c r="D1190" s="35"/>
      <c r="E1190" s="35" t="s">
        <v>1581</v>
      </c>
      <c r="F1190" s="35"/>
      <c r="G1190" s="35" t="s">
        <v>1583</v>
      </c>
      <c r="H1190" s="35" t="s">
        <v>262</v>
      </c>
      <c r="I1190" s="36">
        <v>-3.52</v>
      </c>
      <c r="J1190" s="36">
        <v>753.56</v>
      </c>
    </row>
    <row r="1191" spans="2:10" x14ac:dyDescent="0.2">
      <c r="B1191" s="35" t="s">
        <v>453</v>
      </c>
      <c r="C1191" s="35" t="s">
        <v>1048</v>
      </c>
      <c r="D1191" s="35"/>
      <c r="E1191" s="35" t="s">
        <v>1581</v>
      </c>
      <c r="F1191" s="35"/>
      <c r="G1191" s="35" t="s">
        <v>1583</v>
      </c>
      <c r="H1191" s="35" t="s">
        <v>262</v>
      </c>
      <c r="I1191" s="36">
        <v>-3.52</v>
      </c>
      <c r="J1191" s="36">
        <v>750.04</v>
      </c>
    </row>
    <row r="1192" spans="2:10" x14ac:dyDescent="0.2">
      <c r="B1192" s="35" t="s">
        <v>453</v>
      </c>
      <c r="C1192" s="35" t="s">
        <v>972</v>
      </c>
      <c r="D1192" s="35"/>
      <c r="E1192" s="35" t="s">
        <v>168</v>
      </c>
      <c r="F1192" s="35"/>
      <c r="G1192" s="35" t="s">
        <v>1752</v>
      </c>
      <c r="H1192" s="35" t="s">
        <v>1049</v>
      </c>
      <c r="I1192" s="36">
        <v>25</v>
      </c>
      <c r="J1192" s="36">
        <v>775.04</v>
      </c>
    </row>
    <row r="1193" spans="2:10" x14ac:dyDescent="0.2">
      <c r="B1193" s="35" t="s">
        <v>453</v>
      </c>
      <c r="C1193" s="35" t="s">
        <v>1048</v>
      </c>
      <c r="D1193" s="35"/>
      <c r="E1193" s="35" t="s">
        <v>1581</v>
      </c>
      <c r="F1193" s="35"/>
      <c r="G1193" s="35" t="s">
        <v>1583</v>
      </c>
      <c r="H1193" s="35" t="s">
        <v>262</v>
      </c>
      <c r="I1193" s="36">
        <v>-3.52</v>
      </c>
      <c r="J1193" s="36">
        <v>771.52</v>
      </c>
    </row>
    <row r="1194" spans="2:10" x14ac:dyDescent="0.2">
      <c r="B1194" s="35" t="s">
        <v>453</v>
      </c>
      <c r="C1194" s="35" t="s">
        <v>1048</v>
      </c>
      <c r="D1194" s="35"/>
      <c r="E1194" s="35" t="s">
        <v>1581</v>
      </c>
      <c r="F1194" s="35"/>
      <c r="G1194" s="35" t="s">
        <v>1583</v>
      </c>
      <c r="H1194" s="35" t="s">
        <v>262</v>
      </c>
      <c r="I1194" s="36">
        <v>-3.52</v>
      </c>
      <c r="J1194" s="36">
        <v>768</v>
      </c>
    </row>
    <row r="1195" spans="2:10" x14ac:dyDescent="0.2">
      <c r="B1195" s="35" t="s">
        <v>453</v>
      </c>
      <c r="C1195" s="35" t="s">
        <v>1048</v>
      </c>
      <c r="D1195" s="35"/>
      <c r="E1195" s="35" t="s">
        <v>1581</v>
      </c>
      <c r="F1195" s="35"/>
      <c r="G1195" s="35" t="s">
        <v>1583</v>
      </c>
      <c r="H1195" s="35" t="s">
        <v>262</v>
      </c>
      <c r="I1195" s="36">
        <v>-2.3199999999999998</v>
      </c>
      <c r="J1195" s="36">
        <v>765.68</v>
      </c>
    </row>
    <row r="1196" spans="2:10" x14ac:dyDescent="0.2">
      <c r="B1196" s="35" t="s">
        <v>453</v>
      </c>
      <c r="C1196" s="35" t="s">
        <v>1048</v>
      </c>
      <c r="D1196" s="35"/>
      <c r="E1196" s="35" t="s">
        <v>1581</v>
      </c>
      <c r="F1196" s="35"/>
      <c r="G1196" s="35" t="s">
        <v>1583</v>
      </c>
      <c r="H1196" s="35" t="s">
        <v>262</v>
      </c>
      <c r="I1196" s="36">
        <v>-2.3199999999999998</v>
      </c>
      <c r="J1196" s="36">
        <v>763.36</v>
      </c>
    </row>
    <row r="1197" spans="2:10" x14ac:dyDescent="0.2">
      <c r="B1197" s="35" t="s">
        <v>453</v>
      </c>
      <c r="C1197" s="35" t="s">
        <v>972</v>
      </c>
      <c r="D1197" s="35" t="s">
        <v>1753</v>
      </c>
      <c r="E1197" s="35" t="s">
        <v>1581</v>
      </c>
      <c r="F1197" s="35"/>
      <c r="G1197" s="35" t="s">
        <v>1582</v>
      </c>
      <c r="H1197" s="35" t="s">
        <v>262</v>
      </c>
      <c r="I1197" s="36">
        <v>1.32</v>
      </c>
      <c r="J1197" s="36">
        <v>764.68</v>
      </c>
    </row>
    <row r="1198" spans="2:10" x14ac:dyDescent="0.2">
      <c r="B1198" s="35" t="s">
        <v>453</v>
      </c>
      <c r="C1198" s="35" t="s">
        <v>972</v>
      </c>
      <c r="D1198" s="35" t="s">
        <v>1754</v>
      </c>
      <c r="E1198" s="35" t="s">
        <v>1581</v>
      </c>
      <c r="F1198" s="35"/>
      <c r="G1198" s="35" t="s">
        <v>1582</v>
      </c>
      <c r="H1198" s="35" t="s">
        <v>262</v>
      </c>
      <c r="I1198" s="36">
        <v>1.32</v>
      </c>
      <c r="J1198" s="36">
        <v>766</v>
      </c>
    </row>
    <row r="1199" spans="2:10" x14ac:dyDescent="0.2">
      <c r="B1199" s="35" t="s">
        <v>453</v>
      </c>
      <c r="C1199" s="35" t="s">
        <v>972</v>
      </c>
      <c r="D1199" s="35" t="s">
        <v>1755</v>
      </c>
      <c r="E1199" s="35" t="s">
        <v>1581</v>
      </c>
      <c r="F1199" s="35"/>
      <c r="G1199" s="35" t="s">
        <v>1582</v>
      </c>
      <c r="H1199" s="35" t="s">
        <v>262</v>
      </c>
      <c r="I1199" s="36">
        <v>1.32</v>
      </c>
      <c r="J1199" s="36">
        <v>767.32</v>
      </c>
    </row>
    <row r="1200" spans="2:10" x14ac:dyDescent="0.2">
      <c r="B1200" s="35" t="s">
        <v>453</v>
      </c>
      <c r="C1200" s="35" t="s">
        <v>972</v>
      </c>
      <c r="D1200" s="35" t="s">
        <v>1756</v>
      </c>
      <c r="E1200" s="35" t="s">
        <v>1581</v>
      </c>
      <c r="F1200" s="35"/>
      <c r="G1200" s="35" t="s">
        <v>1582</v>
      </c>
      <c r="H1200" s="35" t="s">
        <v>262</v>
      </c>
      <c r="I1200" s="36">
        <v>1.32</v>
      </c>
      <c r="J1200" s="36">
        <v>768.64</v>
      </c>
    </row>
    <row r="1201" spans="2:10" x14ac:dyDescent="0.2">
      <c r="B1201" s="35" t="s">
        <v>453</v>
      </c>
      <c r="C1201" s="35" t="s">
        <v>972</v>
      </c>
      <c r="D1201" s="35" t="s">
        <v>1757</v>
      </c>
      <c r="E1201" s="35" t="s">
        <v>1581</v>
      </c>
      <c r="F1201" s="35"/>
      <c r="G1201" s="35" t="s">
        <v>1582</v>
      </c>
      <c r="H1201" s="35" t="s">
        <v>262</v>
      </c>
      <c r="I1201" s="36">
        <v>1.32</v>
      </c>
      <c r="J1201" s="36">
        <v>769.96</v>
      </c>
    </row>
    <row r="1202" spans="2:10" x14ac:dyDescent="0.2">
      <c r="B1202" s="35" t="s">
        <v>453</v>
      </c>
      <c r="C1202" s="35" t="s">
        <v>972</v>
      </c>
      <c r="D1202" s="35" t="s">
        <v>1758</v>
      </c>
      <c r="E1202" s="35" t="s">
        <v>1581</v>
      </c>
      <c r="F1202" s="35"/>
      <c r="G1202" s="35" t="s">
        <v>1582</v>
      </c>
      <c r="H1202" s="35" t="s">
        <v>262</v>
      </c>
      <c r="I1202" s="36">
        <v>1.32</v>
      </c>
      <c r="J1202" s="36">
        <v>771.28</v>
      </c>
    </row>
    <row r="1203" spans="2:10" x14ac:dyDescent="0.2">
      <c r="B1203" s="35" t="s">
        <v>453</v>
      </c>
      <c r="C1203" s="35" t="s">
        <v>972</v>
      </c>
      <c r="D1203" s="35" t="s">
        <v>1759</v>
      </c>
      <c r="E1203" s="35" t="s">
        <v>1581</v>
      </c>
      <c r="F1203" s="35"/>
      <c r="G1203" s="35" t="s">
        <v>1582</v>
      </c>
      <c r="H1203" s="35" t="s">
        <v>262</v>
      </c>
      <c r="I1203" s="36">
        <v>1.32</v>
      </c>
      <c r="J1203" s="36">
        <v>772.6</v>
      </c>
    </row>
    <row r="1204" spans="2:10" x14ac:dyDescent="0.2">
      <c r="B1204" s="35" t="s">
        <v>453</v>
      </c>
      <c r="C1204" s="35" t="s">
        <v>972</v>
      </c>
      <c r="D1204" s="35" t="s">
        <v>1760</v>
      </c>
      <c r="E1204" s="35" t="s">
        <v>1581</v>
      </c>
      <c r="F1204" s="35"/>
      <c r="G1204" s="35" t="s">
        <v>1582</v>
      </c>
      <c r="H1204" s="35" t="s">
        <v>262</v>
      </c>
      <c r="I1204" s="36">
        <v>12.3</v>
      </c>
      <c r="J1204" s="36">
        <v>784.9</v>
      </c>
    </row>
    <row r="1205" spans="2:10" x14ac:dyDescent="0.2">
      <c r="B1205" s="35" t="s">
        <v>453</v>
      </c>
      <c r="C1205" s="35" t="s">
        <v>972</v>
      </c>
      <c r="D1205" s="35" t="s">
        <v>1761</v>
      </c>
      <c r="E1205" s="35" t="s">
        <v>1581</v>
      </c>
      <c r="F1205" s="35"/>
      <c r="G1205" s="35" t="s">
        <v>1582</v>
      </c>
      <c r="H1205" s="35" t="s">
        <v>262</v>
      </c>
      <c r="I1205" s="36">
        <v>12.3</v>
      </c>
      <c r="J1205" s="36">
        <v>797.2</v>
      </c>
    </row>
    <row r="1206" spans="2:10" x14ac:dyDescent="0.2">
      <c r="B1206" s="35" t="s">
        <v>453</v>
      </c>
      <c r="C1206" s="35" t="s">
        <v>972</v>
      </c>
      <c r="D1206" s="35" t="s">
        <v>1762</v>
      </c>
      <c r="E1206" s="35" t="s">
        <v>1581</v>
      </c>
      <c r="F1206" s="35"/>
      <c r="G1206" s="35" t="s">
        <v>1582</v>
      </c>
      <c r="H1206" s="35" t="s">
        <v>262</v>
      </c>
      <c r="I1206" s="36">
        <v>16.98</v>
      </c>
      <c r="J1206" s="36">
        <v>814.18</v>
      </c>
    </row>
    <row r="1207" spans="2:10" x14ac:dyDescent="0.2">
      <c r="B1207" s="35" t="s">
        <v>453</v>
      </c>
      <c r="C1207" s="35" t="s">
        <v>972</v>
      </c>
      <c r="D1207" s="35" t="s">
        <v>1763</v>
      </c>
      <c r="E1207" s="35" t="s">
        <v>1581</v>
      </c>
      <c r="F1207" s="35"/>
      <c r="G1207" s="35" t="s">
        <v>1582</v>
      </c>
      <c r="H1207" s="35" t="s">
        <v>262</v>
      </c>
      <c r="I1207" s="36">
        <v>17.5</v>
      </c>
      <c r="J1207" s="36">
        <v>831.68</v>
      </c>
    </row>
    <row r="1208" spans="2:10" x14ac:dyDescent="0.2">
      <c r="B1208" s="35" t="s">
        <v>453</v>
      </c>
      <c r="C1208" s="35" t="s">
        <v>972</v>
      </c>
      <c r="D1208" s="35" t="s">
        <v>1764</v>
      </c>
      <c r="E1208" s="35" t="s">
        <v>1581</v>
      </c>
      <c r="F1208" s="35"/>
      <c r="G1208" s="35" t="s">
        <v>1582</v>
      </c>
      <c r="H1208" s="35" t="s">
        <v>262</v>
      </c>
      <c r="I1208" s="36">
        <v>19.8</v>
      </c>
      <c r="J1208" s="36">
        <v>851.48</v>
      </c>
    </row>
    <row r="1209" spans="2:10" x14ac:dyDescent="0.2">
      <c r="B1209" s="35" t="s">
        <v>453</v>
      </c>
      <c r="C1209" s="35" t="s">
        <v>972</v>
      </c>
      <c r="D1209" s="35" t="s">
        <v>1765</v>
      </c>
      <c r="E1209" s="35" t="s">
        <v>1581</v>
      </c>
      <c r="F1209" s="35"/>
      <c r="G1209" s="35" t="s">
        <v>1582</v>
      </c>
      <c r="H1209" s="35" t="s">
        <v>262</v>
      </c>
      <c r="I1209" s="36">
        <v>22.73</v>
      </c>
      <c r="J1209" s="36">
        <v>874.21</v>
      </c>
    </row>
    <row r="1210" spans="2:10" x14ac:dyDescent="0.2">
      <c r="B1210" s="35" t="s">
        <v>453</v>
      </c>
      <c r="C1210" s="35" t="s">
        <v>1048</v>
      </c>
      <c r="D1210" s="35"/>
      <c r="E1210" s="35" t="s">
        <v>1581</v>
      </c>
      <c r="F1210" s="35"/>
      <c r="G1210" s="35" t="s">
        <v>1583</v>
      </c>
      <c r="H1210" s="35" t="s">
        <v>262</v>
      </c>
      <c r="I1210" s="36">
        <v>-3.52</v>
      </c>
      <c r="J1210" s="36">
        <v>870.69</v>
      </c>
    </row>
    <row r="1211" spans="2:10" x14ac:dyDescent="0.2">
      <c r="B1211" s="35" t="s">
        <v>471</v>
      </c>
      <c r="C1211" s="35" t="s">
        <v>972</v>
      </c>
      <c r="D1211" s="35" t="s">
        <v>1766</v>
      </c>
      <c r="E1211" s="35" t="s">
        <v>1581</v>
      </c>
      <c r="F1211" s="35"/>
      <c r="G1211" s="35" t="s">
        <v>1582</v>
      </c>
      <c r="H1211" s="35" t="s">
        <v>262</v>
      </c>
      <c r="I1211" s="36">
        <v>1.32</v>
      </c>
      <c r="J1211" s="36">
        <v>872.01</v>
      </c>
    </row>
    <row r="1212" spans="2:10" x14ac:dyDescent="0.2">
      <c r="B1212" s="35" t="s">
        <v>471</v>
      </c>
      <c r="C1212" s="35" t="s">
        <v>972</v>
      </c>
      <c r="D1212" s="35" t="s">
        <v>1767</v>
      </c>
      <c r="E1212" s="35" t="s">
        <v>1581</v>
      </c>
      <c r="F1212" s="35"/>
      <c r="G1212" s="35" t="s">
        <v>1582</v>
      </c>
      <c r="H1212" s="35" t="s">
        <v>262</v>
      </c>
      <c r="I1212" s="36">
        <v>1.32</v>
      </c>
      <c r="J1212" s="36">
        <v>873.33</v>
      </c>
    </row>
    <row r="1213" spans="2:10" x14ac:dyDescent="0.2">
      <c r="B1213" s="35" t="s">
        <v>471</v>
      </c>
      <c r="C1213" s="35" t="s">
        <v>972</v>
      </c>
      <c r="D1213" s="35" t="s">
        <v>1768</v>
      </c>
      <c r="E1213" s="35" t="s">
        <v>1581</v>
      </c>
      <c r="F1213" s="35"/>
      <c r="G1213" s="35" t="s">
        <v>1582</v>
      </c>
      <c r="H1213" s="35" t="s">
        <v>262</v>
      </c>
      <c r="I1213" s="36">
        <v>1.32</v>
      </c>
      <c r="J1213" s="36">
        <v>874.65</v>
      </c>
    </row>
    <row r="1214" spans="2:10" x14ac:dyDescent="0.2">
      <c r="B1214" s="35" t="s">
        <v>471</v>
      </c>
      <c r="C1214" s="35" t="s">
        <v>972</v>
      </c>
      <c r="D1214" s="35" t="s">
        <v>1769</v>
      </c>
      <c r="E1214" s="35" t="s">
        <v>1581</v>
      </c>
      <c r="F1214" s="35"/>
      <c r="G1214" s="35" t="s">
        <v>1582</v>
      </c>
      <c r="H1214" s="35" t="s">
        <v>262</v>
      </c>
      <c r="I1214" s="36">
        <v>5.8</v>
      </c>
      <c r="J1214" s="36">
        <v>880.45</v>
      </c>
    </row>
    <row r="1215" spans="2:10" x14ac:dyDescent="0.2">
      <c r="B1215" s="35" t="s">
        <v>471</v>
      </c>
      <c r="C1215" s="35" t="s">
        <v>972</v>
      </c>
      <c r="D1215" s="35" t="s">
        <v>1770</v>
      </c>
      <c r="E1215" s="35" t="s">
        <v>1581</v>
      </c>
      <c r="F1215" s="35"/>
      <c r="G1215" s="35" t="s">
        <v>1582</v>
      </c>
      <c r="H1215" s="35" t="s">
        <v>262</v>
      </c>
      <c r="I1215" s="36">
        <v>1.32</v>
      </c>
      <c r="J1215" s="36">
        <v>881.77</v>
      </c>
    </row>
    <row r="1216" spans="2:10" x14ac:dyDescent="0.2">
      <c r="B1216" s="35" t="s">
        <v>471</v>
      </c>
      <c r="C1216" s="35" t="s">
        <v>972</v>
      </c>
      <c r="D1216" s="35" t="s">
        <v>1771</v>
      </c>
      <c r="E1216" s="35" t="s">
        <v>1581</v>
      </c>
      <c r="F1216" s="35"/>
      <c r="G1216" s="35" t="s">
        <v>1582</v>
      </c>
      <c r="H1216" s="35" t="s">
        <v>262</v>
      </c>
      <c r="I1216" s="36">
        <v>1.32</v>
      </c>
      <c r="J1216" s="36">
        <v>883.09</v>
      </c>
    </row>
    <row r="1217" spans="2:10" x14ac:dyDescent="0.2">
      <c r="B1217" s="35" t="s">
        <v>471</v>
      </c>
      <c r="C1217" s="35" t="s">
        <v>972</v>
      </c>
      <c r="D1217" s="35" t="s">
        <v>1772</v>
      </c>
      <c r="E1217" s="35" t="s">
        <v>1581</v>
      </c>
      <c r="F1217" s="35"/>
      <c r="G1217" s="35" t="s">
        <v>1582</v>
      </c>
      <c r="H1217" s="35" t="s">
        <v>262</v>
      </c>
      <c r="I1217" s="36">
        <v>1.32</v>
      </c>
      <c r="J1217" s="36">
        <v>884.41</v>
      </c>
    </row>
    <row r="1218" spans="2:10" x14ac:dyDescent="0.2">
      <c r="B1218" s="35" t="s">
        <v>471</v>
      </c>
      <c r="C1218" s="35" t="s">
        <v>972</v>
      </c>
      <c r="D1218" s="35" t="s">
        <v>1773</v>
      </c>
      <c r="E1218" s="35" t="s">
        <v>1581</v>
      </c>
      <c r="F1218" s="35"/>
      <c r="G1218" s="35" t="s">
        <v>1582</v>
      </c>
      <c r="H1218" s="35" t="s">
        <v>262</v>
      </c>
      <c r="I1218" s="36">
        <v>1.32</v>
      </c>
      <c r="J1218" s="36">
        <v>885.73</v>
      </c>
    </row>
    <row r="1219" spans="2:10" x14ac:dyDescent="0.2">
      <c r="B1219" s="35" t="s">
        <v>480</v>
      </c>
      <c r="C1219" s="35" t="s">
        <v>972</v>
      </c>
      <c r="D1219" s="35" t="s">
        <v>1774</v>
      </c>
      <c r="E1219" s="35" t="s">
        <v>1581</v>
      </c>
      <c r="F1219" s="35"/>
      <c r="G1219" s="35" t="s">
        <v>1582</v>
      </c>
      <c r="H1219" s="35" t="s">
        <v>262</v>
      </c>
      <c r="I1219" s="36">
        <v>1.32</v>
      </c>
      <c r="J1219" s="36">
        <v>887.05</v>
      </c>
    </row>
    <row r="1220" spans="2:10" x14ac:dyDescent="0.2">
      <c r="B1220" s="35" t="s">
        <v>480</v>
      </c>
      <c r="C1220" s="35" t="s">
        <v>972</v>
      </c>
      <c r="D1220" s="35" t="s">
        <v>1775</v>
      </c>
      <c r="E1220" s="35" t="s">
        <v>1581</v>
      </c>
      <c r="F1220" s="35"/>
      <c r="G1220" s="35" t="s">
        <v>1582</v>
      </c>
      <c r="H1220" s="35" t="s">
        <v>262</v>
      </c>
      <c r="I1220" s="36">
        <v>1.32</v>
      </c>
      <c r="J1220" s="36">
        <v>888.37</v>
      </c>
    </row>
    <row r="1221" spans="2:10" x14ac:dyDescent="0.2">
      <c r="B1221" s="35" t="s">
        <v>480</v>
      </c>
      <c r="C1221" s="35" t="s">
        <v>972</v>
      </c>
      <c r="D1221" s="35" t="s">
        <v>1776</v>
      </c>
      <c r="E1221" s="35" t="s">
        <v>1581</v>
      </c>
      <c r="F1221" s="35"/>
      <c r="G1221" s="35" t="s">
        <v>1582</v>
      </c>
      <c r="H1221" s="35" t="s">
        <v>262</v>
      </c>
      <c r="I1221" s="36">
        <v>1.32</v>
      </c>
      <c r="J1221" s="36">
        <v>889.69</v>
      </c>
    </row>
    <row r="1222" spans="2:10" x14ac:dyDescent="0.2">
      <c r="B1222" s="35" t="s">
        <v>480</v>
      </c>
      <c r="C1222" s="35" t="s">
        <v>972</v>
      </c>
      <c r="D1222" s="35" t="s">
        <v>1777</v>
      </c>
      <c r="E1222" s="35" t="s">
        <v>1581</v>
      </c>
      <c r="F1222" s="35"/>
      <c r="G1222" s="35" t="s">
        <v>1582</v>
      </c>
      <c r="H1222" s="35" t="s">
        <v>262</v>
      </c>
      <c r="I1222" s="36">
        <v>22.73</v>
      </c>
      <c r="J1222" s="36">
        <v>912.42</v>
      </c>
    </row>
    <row r="1223" spans="2:10" x14ac:dyDescent="0.2">
      <c r="B1223" s="35" t="s">
        <v>480</v>
      </c>
      <c r="C1223" s="35" t="s">
        <v>972</v>
      </c>
      <c r="D1223" s="35" t="s">
        <v>1778</v>
      </c>
      <c r="E1223" s="35" t="s">
        <v>1581</v>
      </c>
      <c r="F1223" s="35"/>
      <c r="G1223" s="35" t="s">
        <v>1582</v>
      </c>
      <c r="H1223" s="35" t="s">
        <v>262</v>
      </c>
      <c r="I1223" s="36">
        <v>1.32</v>
      </c>
      <c r="J1223" s="36">
        <v>913.74</v>
      </c>
    </row>
    <row r="1224" spans="2:10" x14ac:dyDescent="0.2">
      <c r="B1224" s="35" t="s">
        <v>480</v>
      </c>
      <c r="C1224" s="35" t="s">
        <v>972</v>
      </c>
      <c r="D1224" s="35" t="s">
        <v>1779</v>
      </c>
      <c r="E1224" s="35" t="s">
        <v>1581</v>
      </c>
      <c r="F1224" s="35"/>
      <c r="G1224" s="35" t="s">
        <v>1582</v>
      </c>
      <c r="H1224" s="35" t="s">
        <v>262</v>
      </c>
      <c r="I1224" s="36">
        <v>16.98</v>
      </c>
      <c r="J1224" s="36">
        <v>930.72</v>
      </c>
    </row>
    <row r="1225" spans="2:10" x14ac:dyDescent="0.2">
      <c r="B1225" s="35" t="s">
        <v>480</v>
      </c>
      <c r="C1225" s="35" t="s">
        <v>972</v>
      </c>
      <c r="D1225" s="35" t="s">
        <v>1780</v>
      </c>
      <c r="E1225" s="35" t="s">
        <v>1581</v>
      </c>
      <c r="F1225" s="35"/>
      <c r="G1225" s="35" t="s">
        <v>1582</v>
      </c>
      <c r="H1225" s="35" t="s">
        <v>262</v>
      </c>
      <c r="I1225" s="36">
        <v>1.32</v>
      </c>
      <c r="J1225" s="36">
        <v>932.04</v>
      </c>
    </row>
    <row r="1226" spans="2:10" x14ac:dyDescent="0.2">
      <c r="B1226" s="35" t="s">
        <v>489</v>
      </c>
      <c r="C1226" s="35" t="s">
        <v>972</v>
      </c>
      <c r="D1226" s="35" t="s">
        <v>1781</v>
      </c>
      <c r="E1226" s="35" t="s">
        <v>1581</v>
      </c>
      <c r="F1226" s="35"/>
      <c r="G1226" s="35" t="s">
        <v>1582</v>
      </c>
      <c r="H1226" s="35" t="s">
        <v>262</v>
      </c>
      <c r="I1226" s="36">
        <v>1.32</v>
      </c>
      <c r="J1226" s="36">
        <v>933.36</v>
      </c>
    </row>
    <row r="1227" spans="2:10" x14ac:dyDescent="0.2">
      <c r="B1227" s="35" t="s">
        <v>489</v>
      </c>
      <c r="C1227" s="35" t="s">
        <v>972</v>
      </c>
      <c r="D1227" s="35" t="s">
        <v>1782</v>
      </c>
      <c r="E1227" s="35" t="s">
        <v>1581</v>
      </c>
      <c r="F1227" s="35"/>
      <c r="G1227" s="35" t="s">
        <v>1582</v>
      </c>
      <c r="H1227" s="35" t="s">
        <v>262</v>
      </c>
      <c r="I1227" s="36">
        <v>1.32</v>
      </c>
      <c r="J1227" s="36">
        <v>934.68</v>
      </c>
    </row>
    <row r="1228" spans="2:10" x14ac:dyDescent="0.2">
      <c r="B1228" s="35" t="s">
        <v>489</v>
      </c>
      <c r="C1228" s="35" t="s">
        <v>972</v>
      </c>
      <c r="D1228" s="35" t="s">
        <v>1783</v>
      </c>
      <c r="E1228" s="35" t="s">
        <v>1581</v>
      </c>
      <c r="F1228" s="35"/>
      <c r="G1228" s="35" t="s">
        <v>1582</v>
      </c>
      <c r="H1228" s="35" t="s">
        <v>262</v>
      </c>
      <c r="I1228" s="36">
        <v>15.7</v>
      </c>
      <c r="J1228" s="36">
        <v>950.38</v>
      </c>
    </row>
    <row r="1229" spans="2:10" x14ac:dyDescent="0.2">
      <c r="B1229" s="35" t="s">
        <v>489</v>
      </c>
      <c r="C1229" s="35" t="s">
        <v>972</v>
      </c>
      <c r="D1229" s="35" t="s">
        <v>1784</v>
      </c>
      <c r="E1229" s="35" t="s">
        <v>1581</v>
      </c>
      <c r="F1229" s="35"/>
      <c r="G1229" s="35" t="s">
        <v>1582</v>
      </c>
      <c r="H1229" s="35" t="s">
        <v>262</v>
      </c>
      <c r="I1229" s="36">
        <v>1.32</v>
      </c>
      <c r="J1229" s="36">
        <v>951.7</v>
      </c>
    </row>
    <row r="1230" spans="2:10" x14ac:dyDescent="0.2">
      <c r="B1230" s="35" t="s">
        <v>489</v>
      </c>
      <c r="C1230" s="35" t="s">
        <v>972</v>
      </c>
      <c r="D1230" s="35" t="s">
        <v>1785</v>
      </c>
      <c r="E1230" s="35" t="s">
        <v>1581</v>
      </c>
      <c r="F1230" s="35"/>
      <c r="G1230" s="35" t="s">
        <v>1582</v>
      </c>
      <c r="H1230" s="35" t="s">
        <v>262</v>
      </c>
      <c r="I1230" s="36">
        <v>1.32</v>
      </c>
      <c r="J1230" s="36">
        <v>953.02</v>
      </c>
    </row>
    <row r="1231" spans="2:10" x14ac:dyDescent="0.2">
      <c r="B1231" s="35" t="s">
        <v>495</v>
      </c>
      <c r="C1231" s="35" t="s">
        <v>972</v>
      </c>
      <c r="D1231" s="35" t="s">
        <v>1786</v>
      </c>
      <c r="E1231" s="35" t="s">
        <v>1581</v>
      </c>
      <c r="F1231" s="35"/>
      <c r="G1231" s="35" t="s">
        <v>1582</v>
      </c>
      <c r="H1231" s="35" t="s">
        <v>262</v>
      </c>
      <c r="I1231" s="36">
        <v>1.32</v>
      </c>
      <c r="J1231" s="36">
        <v>954.34</v>
      </c>
    </row>
    <row r="1232" spans="2:10" x14ac:dyDescent="0.2">
      <c r="B1232" s="35" t="s">
        <v>495</v>
      </c>
      <c r="C1232" s="35" t="s">
        <v>972</v>
      </c>
      <c r="D1232" s="35" t="s">
        <v>1787</v>
      </c>
      <c r="E1232" s="35" t="s">
        <v>1581</v>
      </c>
      <c r="F1232" s="35"/>
      <c r="G1232" s="35" t="s">
        <v>1582</v>
      </c>
      <c r="H1232" s="35" t="s">
        <v>262</v>
      </c>
      <c r="I1232" s="36">
        <v>1.32</v>
      </c>
      <c r="J1232" s="36">
        <v>955.66</v>
      </c>
    </row>
    <row r="1233" spans="2:10" x14ac:dyDescent="0.2">
      <c r="B1233" s="35" t="s">
        <v>498</v>
      </c>
      <c r="C1233" s="35" t="s">
        <v>972</v>
      </c>
      <c r="D1233" s="35" t="s">
        <v>1788</v>
      </c>
      <c r="E1233" s="35" t="s">
        <v>1581</v>
      </c>
      <c r="F1233" s="35"/>
      <c r="G1233" s="35" t="s">
        <v>1582</v>
      </c>
      <c r="H1233" s="35" t="s">
        <v>262</v>
      </c>
      <c r="I1233" s="36">
        <v>1.32</v>
      </c>
      <c r="J1233" s="36">
        <v>956.98</v>
      </c>
    </row>
    <row r="1234" spans="2:10" x14ac:dyDescent="0.2">
      <c r="B1234" s="35" t="s">
        <v>498</v>
      </c>
      <c r="C1234" s="35" t="s">
        <v>972</v>
      </c>
      <c r="D1234" s="35" t="s">
        <v>1789</v>
      </c>
      <c r="E1234" s="35" t="s">
        <v>1581</v>
      </c>
      <c r="F1234" s="35"/>
      <c r="G1234" s="35" t="s">
        <v>1582</v>
      </c>
      <c r="H1234" s="35" t="s">
        <v>262</v>
      </c>
      <c r="I1234" s="36">
        <v>1.32</v>
      </c>
      <c r="J1234" s="36">
        <v>958.3</v>
      </c>
    </row>
    <row r="1235" spans="2:10" x14ac:dyDescent="0.2">
      <c r="B1235" s="35" t="s">
        <v>498</v>
      </c>
      <c r="C1235" s="35" t="s">
        <v>972</v>
      </c>
      <c r="D1235" s="35" t="s">
        <v>1790</v>
      </c>
      <c r="E1235" s="35" t="s">
        <v>1581</v>
      </c>
      <c r="F1235" s="35"/>
      <c r="G1235" s="35" t="s">
        <v>1582</v>
      </c>
      <c r="H1235" s="35" t="s">
        <v>262</v>
      </c>
      <c r="I1235" s="36">
        <v>1.32</v>
      </c>
      <c r="J1235" s="36">
        <v>959.62</v>
      </c>
    </row>
    <row r="1236" spans="2:10" x14ac:dyDescent="0.2">
      <c r="B1236" s="35" t="s">
        <v>498</v>
      </c>
      <c r="C1236" s="35" t="s">
        <v>972</v>
      </c>
      <c r="D1236" s="35" t="s">
        <v>1791</v>
      </c>
      <c r="E1236" s="35" t="s">
        <v>1581</v>
      </c>
      <c r="F1236" s="35"/>
      <c r="G1236" s="35" t="s">
        <v>1582</v>
      </c>
      <c r="H1236" s="35" t="s">
        <v>262</v>
      </c>
      <c r="I1236" s="36">
        <v>1.32</v>
      </c>
      <c r="J1236" s="36">
        <v>960.94</v>
      </c>
    </row>
    <row r="1237" spans="2:10" x14ac:dyDescent="0.2">
      <c r="B1237" s="35" t="s">
        <v>498</v>
      </c>
      <c r="C1237" s="35" t="s">
        <v>972</v>
      </c>
      <c r="D1237" s="35" t="s">
        <v>1792</v>
      </c>
      <c r="E1237" s="35" t="s">
        <v>1581</v>
      </c>
      <c r="F1237" s="35"/>
      <c r="G1237" s="35" t="s">
        <v>1582</v>
      </c>
      <c r="H1237" s="35" t="s">
        <v>262</v>
      </c>
      <c r="I1237" s="36">
        <v>25.6</v>
      </c>
      <c r="J1237" s="36">
        <v>986.54</v>
      </c>
    </row>
    <row r="1238" spans="2:10" x14ac:dyDescent="0.2">
      <c r="B1238" s="35" t="s">
        <v>498</v>
      </c>
      <c r="C1238" s="35" t="s">
        <v>972</v>
      </c>
      <c r="D1238" s="35" t="s">
        <v>1793</v>
      </c>
      <c r="E1238" s="35" t="s">
        <v>1581</v>
      </c>
      <c r="F1238" s="35"/>
      <c r="G1238" s="35" t="s">
        <v>1582</v>
      </c>
      <c r="H1238" s="35" t="s">
        <v>262</v>
      </c>
      <c r="I1238" s="36">
        <v>1.32</v>
      </c>
      <c r="J1238" s="36">
        <v>987.86</v>
      </c>
    </row>
    <row r="1239" spans="2:10" x14ac:dyDescent="0.2">
      <c r="B1239" s="35" t="s">
        <v>498</v>
      </c>
      <c r="C1239" s="35" t="s">
        <v>972</v>
      </c>
      <c r="D1239" s="35" t="s">
        <v>1794</v>
      </c>
      <c r="E1239" s="35" t="s">
        <v>1581</v>
      </c>
      <c r="F1239" s="35"/>
      <c r="G1239" s="35" t="s">
        <v>1582</v>
      </c>
      <c r="H1239" s="35" t="s">
        <v>262</v>
      </c>
      <c r="I1239" s="36">
        <v>1.32</v>
      </c>
      <c r="J1239" s="36">
        <v>989.18</v>
      </c>
    </row>
    <row r="1240" spans="2:10" x14ac:dyDescent="0.2">
      <c r="B1240" s="35" t="s">
        <v>498</v>
      </c>
      <c r="C1240" s="35" t="s">
        <v>972</v>
      </c>
      <c r="D1240" s="35" t="s">
        <v>1795</v>
      </c>
      <c r="E1240" s="35" t="s">
        <v>1581</v>
      </c>
      <c r="F1240" s="35"/>
      <c r="G1240" s="35" t="s">
        <v>1582</v>
      </c>
      <c r="H1240" s="35" t="s">
        <v>262</v>
      </c>
      <c r="I1240" s="36">
        <v>15.7</v>
      </c>
      <c r="J1240" s="36">
        <v>1004.88</v>
      </c>
    </row>
    <row r="1241" spans="2:10" x14ac:dyDescent="0.2">
      <c r="B1241" s="35" t="s">
        <v>498</v>
      </c>
      <c r="C1241" s="35" t="s">
        <v>972</v>
      </c>
      <c r="D1241" s="35" t="s">
        <v>1796</v>
      </c>
      <c r="E1241" s="35" t="s">
        <v>1581</v>
      </c>
      <c r="F1241" s="35"/>
      <c r="G1241" s="35" t="s">
        <v>1582</v>
      </c>
      <c r="H1241" s="35" t="s">
        <v>262</v>
      </c>
      <c r="I1241" s="36">
        <v>25.6</v>
      </c>
      <c r="J1241" s="36">
        <v>1030.48</v>
      </c>
    </row>
    <row r="1242" spans="2:10" x14ac:dyDescent="0.2">
      <c r="B1242" s="35" t="s">
        <v>498</v>
      </c>
      <c r="C1242" s="35" t="s">
        <v>972</v>
      </c>
      <c r="D1242" s="35" t="s">
        <v>1797</v>
      </c>
      <c r="E1242" s="35" t="s">
        <v>1581</v>
      </c>
      <c r="F1242" s="35"/>
      <c r="G1242" s="35" t="s">
        <v>1582</v>
      </c>
      <c r="H1242" s="35" t="s">
        <v>262</v>
      </c>
      <c r="I1242" s="36">
        <v>1.32</v>
      </c>
      <c r="J1242" s="36">
        <v>1031.8</v>
      </c>
    </row>
    <row r="1243" spans="2:10" x14ac:dyDescent="0.2">
      <c r="B1243" s="35" t="s">
        <v>509</v>
      </c>
      <c r="C1243" s="35" t="s">
        <v>972</v>
      </c>
      <c r="D1243" s="35" t="s">
        <v>1798</v>
      </c>
      <c r="E1243" s="35" t="s">
        <v>1581</v>
      </c>
      <c r="F1243" s="35"/>
      <c r="G1243" s="35" t="s">
        <v>1582</v>
      </c>
      <c r="H1243" s="35" t="s">
        <v>262</v>
      </c>
      <c r="I1243" s="36">
        <v>1.32</v>
      </c>
      <c r="J1243" s="36">
        <v>1033.1199999999999</v>
      </c>
    </row>
    <row r="1244" spans="2:10" x14ac:dyDescent="0.2">
      <c r="B1244" s="35" t="s">
        <v>509</v>
      </c>
      <c r="C1244" s="35" t="s">
        <v>972</v>
      </c>
      <c r="D1244" s="35" t="s">
        <v>1799</v>
      </c>
      <c r="E1244" s="35" t="s">
        <v>1581</v>
      </c>
      <c r="F1244" s="35"/>
      <c r="G1244" s="35" t="s">
        <v>1582</v>
      </c>
      <c r="H1244" s="35" t="s">
        <v>262</v>
      </c>
      <c r="I1244" s="36">
        <v>1.32</v>
      </c>
      <c r="J1244" s="36">
        <v>1034.44</v>
      </c>
    </row>
    <row r="1245" spans="2:10" x14ac:dyDescent="0.2">
      <c r="B1245" s="35" t="s">
        <v>509</v>
      </c>
      <c r="C1245" s="35" t="s">
        <v>972</v>
      </c>
      <c r="D1245" s="35" t="s">
        <v>1800</v>
      </c>
      <c r="E1245" s="35" t="s">
        <v>1581</v>
      </c>
      <c r="F1245" s="35"/>
      <c r="G1245" s="35" t="s">
        <v>1582</v>
      </c>
      <c r="H1245" s="35" t="s">
        <v>262</v>
      </c>
      <c r="I1245" s="36">
        <v>1.32</v>
      </c>
      <c r="J1245" s="36">
        <v>1035.76</v>
      </c>
    </row>
    <row r="1246" spans="2:10" x14ac:dyDescent="0.2">
      <c r="B1246" s="35" t="s">
        <v>509</v>
      </c>
      <c r="C1246" s="35" t="s">
        <v>972</v>
      </c>
      <c r="D1246" s="35" t="s">
        <v>1801</v>
      </c>
      <c r="E1246" s="35" t="s">
        <v>1581</v>
      </c>
      <c r="F1246" s="35"/>
      <c r="G1246" s="35" t="s">
        <v>1582</v>
      </c>
      <c r="H1246" s="35" t="s">
        <v>262</v>
      </c>
      <c r="I1246" s="36">
        <v>1.32</v>
      </c>
      <c r="J1246" s="36">
        <v>1037.08</v>
      </c>
    </row>
    <row r="1247" spans="2:10" x14ac:dyDescent="0.2">
      <c r="B1247" s="35" t="s">
        <v>509</v>
      </c>
      <c r="C1247" s="35" t="s">
        <v>972</v>
      </c>
      <c r="D1247" s="35" t="s">
        <v>1802</v>
      </c>
      <c r="E1247" s="35" t="s">
        <v>1581</v>
      </c>
      <c r="F1247" s="35"/>
      <c r="G1247" s="35" t="s">
        <v>1582</v>
      </c>
      <c r="H1247" s="35" t="s">
        <v>262</v>
      </c>
      <c r="I1247" s="36">
        <v>1.32</v>
      </c>
      <c r="J1247" s="36">
        <v>1038.4000000000001</v>
      </c>
    </row>
    <row r="1248" spans="2:10" x14ac:dyDescent="0.2">
      <c r="B1248" s="35" t="s">
        <v>509</v>
      </c>
      <c r="C1248" s="35" t="s">
        <v>972</v>
      </c>
      <c r="D1248" s="35" t="s">
        <v>1803</v>
      </c>
      <c r="E1248" s="35" t="s">
        <v>1581</v>
      </c>
      <c r="F1248" s="35"/>
      <c r="G1248" s="35" t="s">
        <v>1582</v>
      </c>
      <c r="H1248" s="35" t="s">
        <v>262</v>
      </c>
      <c r="I1248" s="36">
        <v>25.6</v>
      </c>
      <c r="J1248" s="36">
        <v>1064</v>
      </c>
    </row>
    <row r="1249" spans="2:10" x14ac:dyDescent="0.2">
      <c r="B1249" s="35" t="s">
        <v>509</v>
      </c>
      <c r="C1249" s="35" t="s">
        <v>972</v>
      </c>
      <c r="D1249" s="35" t="s">
        <v>1804</v>
      </c>
      <c r="E1249" s="35" t="s">
        <v>1581</v>
      </c>
      <c r="F1249" s="35"/>
      <c r="G1249" s="35" t="s">
        <v>1582</v>
      </c>
      <c r="H1249" s="35" t="s">
        <v>262</v>
      </c>
      <c r="I1249" s="36">
        <v>1.32</v>
      </c>
      <c r="J1249" s="36">
        <v>1065.32</v>
      </c>
    </row>
    <row r="1250" spans="2:10" x14ac:dyDescent="0.2">
      <c r="B1250" s="35" t="s">
        <v>509</v>
      </c>
      <c r="C1250" s="35" t="s">
        <v>91</v>
      </c>
      <c r="D1250" s="35" t="s">
        <v>1805</v>
      </c>
      <c r="E1250" s="35"/>
      <c r="F1250" s="35"/>
      <c r="G1250" s="35" t="s">
        <v>1577</v>
      </c>
      <c r="H1250" s="105" t="s">
        <v>135</v>
      </c>
      <c r="I1250" s="36">
        <v>14</v>
      </c>
      <c r="J1250" s="36">
        <v>1079.32</v>
      </c>
    </row>
    <row r="1251" spans="2:10" x14ac:dyDescent="0.2">
      <c r="B1251" s="35" t="s">
        <v>509</v>
      </c>
      <c r="C1251" s="35" t="s">
        <v>972</v>
      </c>
      <c r="D1251" s="35" t="s">
        <v>1806</v>
      </c>
      <c r="E1251" s="35" t="s">
        <v>1581</v>
      </c>
      <c r="F1251" s="35"/>
      <c r="G1251" s="35" t="s">
        <v>1582</v>
      </c>
      <c r="H1251" s="35" t="s">
        <v>262</v>
      </c>
      <c r="I1251" s="36">
        <v>15.7</v>
      </c>
      <c r="J1251" s="36">
        <v>1095.02</v>
      </c>
    </row>
    <row r="1252" spans="2:10" x14ac:dyDescent="0.2">
      <c r="B1252" s="35" t="s">
        <v>509</v>
      </c>
      <c r="C1252" s="35" t="s">
        <v>972</v>
      </c>
      <c r="D1252" s="35" t="s">
        <v>1807</v>
      </c>
      <c r="E1252" s="35" t="s">
        <v>1581</v>
      </c>
      <c r="F1252" s="35"/>
      <c r="G1252" s="35" t="s">
        <v>1582</v>
      </c>
      <c r="H1252" s="35" t="s">
        <v>262</v>
      </c>
      <c r="I1252" s="36">
        <v>15.7</v>
      </c>
      <c r="J1252" s="36">
        <v>1110.72</v>
      </c>
    </row>
    <row r="1253" spans="2:10" x14ac:dyDescent="0.2">
      <c r="B1253" s="35" t="s">
        <v>509</v>
      </c>
      <c r="C1253" s="35" t="s">
        <v>972</v>
      </c>
      <c r="D1253" s="35" t="s">
        <v>1808</v>
      </c>
      <c r="E1253" s="35" t="s">
        <v>1581</v>
      </c>
      <c r="F1253" s="35"/>
      <c r="G1253" s="35" t="s">
        <v>1582</v>
      </c>
      <c r="H1253" s="35" t="s">
        <v>262</v>
      </c>
      <c r="I1253" s="36">
        <v>22.73</v>
      </c>
      <c r="J1253" s="36">
        <v>1133.45</v>
      </c>
    </row>
    <row r="1254" spans="2:10" x14ac:dyDescent="0.2">
      <c r="B1254" s="35" t="s">
        <v>509</v>
      </c>
      <c r="C1254" s="35" t="s">
        <v>972</v>
      </c>
      <c r="D1254" s="35" t="s">
        <v>1809</v>
      </c>
      <c r="E1254" s="35" t="s">
        <v>1581</v>
      </c>
      <c r="F1254" s="35"/>
      <c r="G1254" s="35" t="s">
        <v>1582</v>
      </c>
      <c r="H1254" s="35" t="s">
        <v>262</v>
      </c>
      <c r="I1254" s="36">
        <v>1.32</v>
      </c>
      <c r="J1254" s="36">
        <v>1134.77</v>
      </c>
    </row>
    <row r="1255" spans="2:10" x14ac:dyDescent="0.2">
      <c r="B1255" s="35" t="s">
        <v>521</v>
      </c>
      <c r="C1255" s="35" t="s">
        <v>972</v>
      </c>
      <c r="D1255" s="35" t="s">
        <v>1810</v>
      </c>
      <c r="E1255" s="35" t="s">
        <v>1581</v>
      </c>
      <c r="F1255" s="35"/>
      <c r="G1255" s="35" t="s">
        <v>1582</v>
      </c>
      <c r="H1255" s="35" t="s">
        <v>262</v>
      </c>
      <c r="I1255" s="36">
        <v>1.32</v>
      </c>
      <c r="J1255" s="36">
        <v>1136.0899999999999</v>
      </c>
    </row>
    <row r="1256" spans="2:10" x14ac:dyDescent="0.2">
      <c r="B1256" s="35" t="s">
        <v>521</v>
      </c>
      <c r="C1256" s="35" t="s">
        <v>972</v>
      </c>
      <c r="D1256" s="35" t="s">
        <v>1811</v>
      </c>
      <c r="E1256" s="35" t="s">
        <v>1581</v>
      </c>
      <c r="F1256" s="35"/>
      <c r="G1256" s="35" t="s">
        <v>1582</v>
      </c>
      <c r="H1256" s="35" t="s">
        <v>262</v>
      </c>
      <c r="I1256" s="36">
        <v>15.7</v>
      </c>
      <c r="J1256" s="36">
        <v>1151.79</v>
      </c>
    </row>
    <row r="1257" spans="2:10" x14ac:dyDescent="0.2">
      <c r="B1257" s="35" t="s">
        <v>521</v>
      </c>
      <c r="C1257" s="35" t="s">
        <v>972</v>
      </c>
      <c r="D1257" s="35" t="s">
        <v>1812</v>
      </c>
      <c r="E1257" s="35" t="s">
        <v>1581</v>
      </c>
      <c r="F1257" s="35"/>
      <c r="G1257" s="35" t="s">
        <v>1582</v>
      </c>
      <c r="H1257" s="35" t="s">
        <v>262</v>
      </c>
      <c r="I1257" s="36">
        <v>1.32</v>
      </c>
      <c r="J1257" s="36">
        <v>1153.1099999999999</v>
      </c>
    </row>
    <row r="1258" spans="2:10" x14ac:dyDescent="0.2">
      <c r="B1258" s="35" t="s">
        <v>525</v>
      </c>
      <c r="C1258" s="35" t="s">
        <v>972</v>
      </c>
      <c r="D1258" s="35" t="s">
        <v>1813</v>
      </c>
      <c r="E1258" s="35" t="s">
        <v>1581</v>
      </c>
      <c r="F1258" s="35"/>
      <c r="G1258" s="35" t="s">
        <v>1582</v>
      </c>
      <c r="H1258" s="35" t="s">
        <v>262</v>
      </c>
      <c r="I1258" s="36">
        <v>1.32</v>
      </c>
      <c r="J1258" s="36">
        <v>1154.43</v>
      </c>
    </row>
    <row r="1259" spans="2:10" x14ac:dyDescent="0.2">
      <c r="B1259" s="35" t="s">
        <v>525</v>
      </c>
      <c r="C1259" s="35" t="s">
        <v>972</v>
      </c>
      <c r="D1259" s="35" t="s">
        <v>1814</v>
      </c>
      <c r="E1259" s="35" t="s">
        <v>1581</v>
      </c>
      <c r="F1259" s="35"/>
      <c r="G1259" s="35" t="s">
        <v>1582</v>
      </c>
      <c r="H1259" s="35" t="s">
        <v>262</v>
      </c>
      <c r="I1259" s="36">
        <v>1.32</v>
      </c>
      <c r="J1259" s="36">
        <v>1155.75</v>
      </c>
    </row>
    <row r="1260" spans="2:10" x14ac:dyDescent="0.2">
      <c r="B1260" s="35" t="s">
        <v>525</v>
      </c>
      <c r="C1260" s="35" t="s">
        <v>972</v>
      </c>
      <c r="D1260" s="35" t="s">
        <v>1815</v>
      </c>
      <c r="E1260" s="35" t="s">
        <v>1581</v>
      </c>
      <c r="F1260" s="35"/>
      <c r="G1260" s="35" t="s">
        <v>1582</v>
      </c>
      <c r="H1260" s="35" t="s">
        <v>262</v>
      </c>
      <c r="I1260" s="36">
        <v>1.32</v>
      </c>
      <c r="J1260" s="36">
        <v>1157.07</v>
      </c>
    </row>
    <row r="1261" spans="2:10" x14ac:dyDescent="0.2">
      <c r="B1261" s="35" t="s">
        <v>525</v>
      </c>
      <c r="C1261" s="35" t="s">
        <v>972</v>
      </c>
      <c r="D1261" s="35" t="s">
        <v>1816</v>
      </c>
      <c r="E1261" s="35" t="s">
        <v>1581</v>
      </c>
      <c r="F1261" s="35"/>
      <c r="G1261" s="35" t="s">
        <v>1582</v>
      </c>
      <c r="H1261" s="35" t="s">
        <v>262</v>
      </c>
      <c r="I1261" s="36">
        <v>1.32</v>
      </c>
      <c r="J1261" s="36">
        <v>1158.3900000000001</v>
      </c>
    </row>
    <row r="1262" spans="2:10" x14ac:dyDescent="0.2">
      <c r="B1262" s="35" t="s">
        <v>525</v>
      </c>
      <c r="C1262" s="35" t="s">
        <v>972</v>
      </c>
      <c r="D1262" s="35" t="s">
        <v>1817</v>
      </c>
      <c r="E1262" s="35" t="s">
        <v>1581</v>
      </c>
      <c r="F1262" s="35"/>
      <c r="G1262" s="35" t="s">
        <v>1582</v>
      </c>
      <c r="H1262" s="35" t="s">
        <v>262</v>
      </c>
      <c r="I1262" s="36">
        <v>10.45</v>
      </c>
      <c r="J1262" s="36">
        <v>1168.8399999999999</v>
      </c>
    </row>
    <row r="1263" spans="2:10" x14ac:dyDescent="0.2">
      <c r="B1263" s="35" t="s">
        <v>525</v>
      </c>
      <c r="C1263" s="35" t="s">
        <v>972</v>
      </c>
      <c r="D1263" s="35" t="s">
        <v>1818</v>
      </c>
      <c r="E1263" s="35" t="s">
        <v>1581</v>
      </c>
      <c r="F1263" s="35"/>
      <c r="G1263" s="35" t="s">
        <v>1582</v>
      </c>
      <c r="H1263" s="35" t="s">
        <v>262</v>
      </c>
      <c r="I1263" s="36">
        <v>25.6</v>
      </c>
      <c r="J1263" s="36">
        <v>1194.44</v>
      </c>
    </row>
    <row r="1264" spans="2:10" x14ac:dyDescent="0.2">
      <c r="B1264" s="35" t="s">
        <v>532</v>
      </c>
      <c r="C1264" s="35" t="s">
        <v>1048</v>
      </c>
      <c r="D1264" s="35"/>
      <c r="E1264" s="35" t="s">
        <v>1581</v>
      </c>
      <c r="F1264" s="35"/>
      <c r="G1264" s="35" t="s">
        <v>1583</v>
      </c>
      <c r="H1264" s="35" t="s">
        <v>262</v>
      </c>
      <c r="I1264" s="36">
        <v>-12.1</v>
      </c>
      <c r="J1264" s="36">
        <v>1182.3399999999999</v>
      </c>
    </row>
    <row r="1265" spans="2:10" x14ac:dyDescent="0.2">
      <c r="B1265" s="35" t="s">
        <v>532</v>
      </c>
      <c r="C1265" s="35" t="s">
        <v>972</v>
      </c>
      <c r="D1265" s="35" t="s">
        <v>1819</v>
      </c>
      <c r="E1265" s="35" t="s">
        <v>1581</v>
      </c>
      <c r="F1265" s="35"/>
      <c r="G1265" s="35" t="s">
        <v>1582</v>
      </c>
      <c r="H1265" s="35" t="s">
        <v>262</v>
      </c>
      <c r="I1265" s="36">
        <v>1.32</v>
      </c>
      <c r="J1265" s="36">
        <v>1183.6600000000001</v>
      </c>
    </row>
    <row r="1266" spans="2:10" x14ac:dyDescent="0.2">
      <c r="B1266" s="35" t="s">
        <v>532</v>
      </c>
      <c r="C1266" s="35" t="s">
        <v>972</v>
      </c>
      <c r="D1266" s="35" t="s">
        <v>1820</v>
      </c>
      <c r="E1266" s="35" t="s">
        <v>1581</v>
      </c>
      <c r="F1266" s="35"/>
      <c r="G1266" s="35" t="s">
        <v>1582</v>
      </c>
      <c r="H1266" s="35" t="s">
        <v>262</v>
      </c>
      <c r="I1266" s="36">
        <v>1.84</v>
      </c>
      <c r="J1266" s="36">
        <v>1185.5</v>
      </c>
    </row>
    <row r="1267" spans="2:10" x14ac:dyDescent="0.2">
      <c r="B1267" s="35" t="s">
        <v>532</v>
      </c>
      <c r="C1267" s="35" t="s">
        <v>972</v>
      </c>
      <c r="D1267" s="35" t="s">
        <v>1821</v>
      </c>
      <c r="E1267" s="35" t="s">
        <v>1581</v>
      </c>
      <c r="F1267" s="35"/>
      <c r="G1267" s="35" t="s">
        <v>1582</v>
      </c>
      <c r="H1267" s="35" t="s">
        <v>262</v>
      </c>
      <c r="I1267" s="36">
        <v>1.32</v>
      </c>
      <c r="J1267" s="36">
        <v>1186.82</v>
      </c>
    </row>
    <row r="1268" spans="2:10" x14ac:dyDescent="0.2">
      <c r="B1268" s="35" t="s">
        <v>536</v>
      </c>
      <c r="C1268" s="35" t="s">
        <v>972</v>
      </c>
      <c r="D1268" s="35" t="s">
        <v>1822</v>
      </c>
      <c r="E1268" s="35" t="s">
        <v>1581</v>
      </c>
      <c r="F1268" s="35"/>
      <c r="G1268" s="35" t="s">
        <v>1582</v>
      </c>
      <c r="H1268" s="35" t="s">
        <v>262</v>
      </c>
      <c r="I1268" s="36">
        <v>1.32</v>
      </c>
      <c r="J1268" s="36">
        <v>1188.1400000000001</v>
      </c>
    </row>
    <row r="1269" spans="2:10" x14ac:dyDescent="0.2">
      <c r="B1269" s="35" t="s">
        <v>536</v>
      </c>
      <c r="C1269" s="35" t="s">
        <v>972</v>
      </c>
      <c r="D1269" s="35" t="s">
        <v>1823</v>
      </c>
      <c r="E1269" s="35" t="s">
        <v>1581</v>
      </c>
      <c r="F1269" s="35"/>
      <c r="G1269" s="35" t="s">
        <v>1582</v>
      </c>
      <c r="H1269" s="35" t="s">
        <v>262</v>
      </c>
      <c r="I1269" s="36">
        <v>1.32</v>
      </c>
      <c r="J1269" s="36">
        <v>1189.46</v>
      </c>
    </row>
    <row r="1270" spans="2:10" x14ac:dyDescent="0.2">
      <c r="B1270" s="35" t="s">
        <v>536</v>
      </c>
      <c r="C1270" s="35" t="s">
        <v>972</v>
      </c>
      <c r="D1270" s="35" t="s">
        <v>1824</v>
      </c>
      <c r="E1270" s="35" t="s">
        <v>1581</v>
      </c>
      <c r="F1270" s="35"/>
      <c r="G1270" s="35" t="s">
        <v>1582</v>
      </c>
      <c r="H1270" s="35" t="s">
        <v>262</v>
      </c>
      <c r="I1270" s="36">
        <v>6.9</v>
      </c>
      <c r="J1270" s="36">
        <v>1196.3599999999999</v>
      </c>
    </row>
    <row r="1271" spans="2:10" x14ac:dyDescent="0.2">
      <c r="B1271" s="35" t="s">
        <v>536</v>
      </c>
      <c r="C1271" s="35" t="s">
        <v>972</v>
      </c>
      <c r="D1271" s="35" t="s">
        <v>1825</v>
      </c>
      <c r="E1271" s="35" t="s">
        <v>1581</v>
      </c>
      <c r="F1271" s="35"/>
      <c r="G1271" s="35" t="s">
        <v>1582</v>
      </c>
      <c r="H1271" s="35" t="s">
        <v>262</v>
      </c>
      <c r="I1271" s="36">
        <v>21.33</v>
      </c>
      <c r="J1271" s="36">
        <v>1217.69</v>
      </c>
    </row>
    <row r="1272" spans="2:10" x14ac:dyDescent="0.2">
      <c r="B1272" s="35" t="s">
        <v>536</v>
      </c>
      <c r="C1272" s="35" t="s">
        <v>972</v>
      </c>
      <c r="D1272" s="35" t="s">
        <v>1826</v>
      </c>
      <c r="E1272" s="35" t="s">
        <v>1581</v>
      </c>
      <c r="F1272" s="35"/>
      <c r="G1272" s="35" t="s">
        <v>1582</v>
      </c>
      <c r="H1272" s="35" t="s">
        <v>262</v>
      </c>
      <c r="I1272" s="36">
        <v>6.9</v>
      </c>
      <c r="J1272" s="36">
        <v>1224.5899999999999</v>
      </c>
    </row>
    <row r="1273" spans="2:10" x14ac:dyDescent="0.2">
      <c r="B1273" s="35" t="s">
        <v>536</v>
      </c>
      <c r="C1273" s="35" t="s">
        <v>972</v>
      </c>
      <c r="D1273" s="35" t="s">
        <v>1827</v>
      </c>
      <c r="E1273" s="35" t="s">
        <v>1581</v>
      </c>
      <c r="F1273" s="35"/>
      <c r="G1273" s="35" t="s">
        <v>1582</v>
      </c>
      <c r="H1273" s="35" t="s">
        <v>262</v>
      </c>
      <c r="I1273" s="36">
        <v>25.6</v>
      </c>
      <c r="J1273" s="36">
        <v>1250.19</v>
      </c>
    </row>
    <row r="1274" spans="2:10" x14ac:dyDescent="0.2">
      <c r="B1274" s="35" t="s">
        <v>542</v>
      </c>
      <c r="C1274" s="35" t="s">
        <v>972</v>
      </c>
      <c r="D1274" s="35" t="s">
        <v>1828</v>
      </c>
      <c r="E1274" s="35" t="s">
        <v>1581</v>
      </c>
      <c r="F1274" s="35"/>
      <c r="G1274" s="35" t="s">
        <v>1582</v>
      </c>
      <c r="H1274" s="35" t="s">
        <v>262</v>
      </c>
      <c r="I1274" s="36">
        <v>1.32</v>
      </c>
      <c r="J1274" s="36">
        <v>1251.51</v>
      </c>
    </row>
    <row r="1275" spans="2:10" x14ac:dyDescent="0.2">
      <c r="B1275" s="35" t="s">
        <v>542</v>
      </c>
      <c r="C1275" s="35" t="s">
        <v>972</v>
      </c>
      <c r="D1275" s="35" t="s">
        <v>1829</v>
      </c>
      <c r="E1275" s="35" t="s">
        <v>1581</v>
      </c>
      <c r="F1275" s="35"/>
      <c r="G1275" s="35" t="s">
        <v>1582</v>
      </c>
      <c r="H1275" s="35" t="s">
        <v>262</v>
      </c>
      <c r="I1275" s="36">
        <v>1.32</v>
      </c>
      <c r="J1275" s="36">
        <v>1252.83</v>
      </c>
    </row>
    <row r="1276" spans="2:10" x14ac:dyDescent="0.2">
      <c r="B1276" s="35" t="s">
        <v>542</v>
      </c>
      <c r="C1276" s="35" t="s">
        <v>972</v>
      </c>
      <c r="D1276" s="35" t="s">
        <v>1830</v>
      </c>
      <c r="E1276" s="35" t="s">
        <v>1581</v>
      </c>
      <c r="F1276" s="35"/>
      <c r="G1276" s="35" t="s">
        <v>1582</v>
      </c>
      <c r="H1276" s="35" t="s">
        <v>262</v>
      </c>
      <c r="I1276" s="36">
        <v>1.32</v>
      </c>
      <c r="J1276" s="36">
        <v>1254.1500000000001</v>
      </c>
    </row>
    <row r="1277" spans="2:10" x14ac:dyDescent="0.2">
      <c r="B1277" s="35" t="s">
        <v>542</v>
      </c>
      <c r="C1277" s="35" t="s">
        <v>972</v>
      </c>
      <c r="D1277" s="35" t="s">
        <v>1831</v>
      </c>
      <c r="E1277" s="35" t="s">
        <v>1581</v>
      </c>
      <c r="F1277" s="35"/>
      <c r="G1277" s="35" t="s">
        <v>1582</v>
      </c>
      <c r="H1277" s="35" t="s">
        <v>262</v>
      </c>
      <c r="I1277" s="36">
        <v>1.32</v>
      </c>
      <c r="J1277" s="36">
        <v>1255.47</v>
      </c>
    </row>
    <row r="1278" spans="2:10" x14ac:dyDescent="0.2">
      <c r="B1278" s="35" t="s">
        <v>542</v>
      </c>
      <c r="C1278" s="35" t="s">
        <v>972</v>
      </c>
      <c r="D1278" s="35" t="s">
        <v>1832</v>
      </c>
      <c r="E1278" s="35" t="s">
        <v>1581</v>
      </c>
      <c r="F1278" s="35"/>
      <c r="G1278" s="35" t="s">
        <v>1582</v>
      </c>
      <c r="H1278" s="35" t="s">
        <v>262</v>
      </c>
      <c r="I1278" s="36">
        <v>1.32</v>
      </c>
      <c r="J1278" s="36">
        <v>1256.79</v>
      </c>
    </row>
    <row r="1279" spans="2:10" x14ac:dyDescent="0.2">
      <c r="B1279" s="35" t="s">
        <v>548</v>
      </c>
      <c r="C1279" s="35" t="s">
        <v>972</v>
      </c>
      <c r="D1279" s="35" t="s">
        <v>1833</v>
      </c>
      <c r="E1279" s="35" t="s">
        <v>1581</v>
      </c>
      <c r="F1279" s="35"/>
      <c r="G1279" s="35" t="s">
        <v>1582</v>
      </c>
      <c r="H1279" s="35" t="s">
        <v>262</v>
      </c>
      <c r="I1279" s="36">
        <v>1.32</v>
      </c>
      <c r="J1279" s="36">
        <v>1258.1099999999999</v>
      </c>
    </row>
    <row r="1280" spans="2:10" x14ac:dyDescent="0.2">
      <c r="B1280" s="35" t="s">
        <v>548</v>
      </c>
      <c r="C1280" s="35" t="s">
        <v>1048</v>
      </c>
      <c r="D1280" s="35"/>
      <c r="E1280" s="35" t="s">
        <v>1581</v>
      </c>
      <c r="F1280" s="35"/>
      <c r="G1280" s="35" t="s">
        <v>1583</v>
      </c>
      <c r="H1280" s="35" t="s">
        <v>262</v>
      </c>
      <c r="I1280" s="36">
        <v>-14.5</v>
      </c>
      <c r="J1280" s="36">
        <v>1243.6099999999999</v>
      </c>
    </row>
    <row r="1281" spans="2:10" x14ac:dyDescent="0.2">
      <c r="B1281" s="35" t="s">
        <v>548</v>
      </c>
      <c r="C1281" s="35" t="s">
        <v>972</v>
      </c>
      <c r="D1281" s="35" t="s">
        <v>1834</v>
      </c>
      <c r="E1281" s="35" t="s">
        <v>1581</v>
      </c>
      <c r="F1281" s="35"/>
      <c r="G1281" s="35" t="s">
        <v>1582</v>
      </c>
      <c r="H1281" s="35" t="s">
        <v>262</v>
      </c>
      <c r="I1281" s="36">
        <v>16.98</v>
      </c>
      <c r="J1281" s="36">
        <v>1260.5899999999999</v>
      </c>
    </row>
    <row r="1282" spans="2:10" x14ac:dyDescent="0.2">
      <c r="B1282" s="35" t="s">
        <v>548</v>
      </c>
      <c r="C1282" s="35" t="s">
        <v>972</v>
      </c>
      <c r="D1282" s="35" t="s">
        <v>1835</v>
      </c>
      <c r="E1282" s="35" t="s">
        <v>1581</v>
      </c>
      <c r="F1282" s="35"/>
      <c r="G1282" s="35" t="s">
        <v>1582</v>
      </c>
      <c r="H1282" s="35" t="s">
        <v>262</v>
      </c>
      <c r="I1282" s="36">
        <v>22.73</v>
      </c>
      <c r="J1282" s="36">
        <v>1283.32</v>
      </c>
    </row>
    <row r="1283" spans="2:10" x14ac:dyDescent="0.2">
      <c r="B1283" s="35" t="s">
        <v>553</v>
      </c>
      <c r="C1283" s="35" t="s">
        <v>972</v>
      </c>
      <c r="D1283" s="35" t="s">
        <v>1836</v>
      </c>
      <c r="E1283" s="35" t="s">
        <v>1581</v>
      </c>
      <c r="F1283" s="35"/>
      <c r="G1283" s="35" t="s">
        <v>1582</v>
      </c>
      <c r="H1283" s="35" t="s">
        <v>262</v>
      </c>
      <c r="I1283" s="36">
        <v>1.32</v>
      </c>
      <c r="J1283" s="36">
        <v>1284.6400000000001</v>
      </c>
    </row>
    <row r="1284" spans="2:10" x14ac:dyDescent="0.2">
      <c r="B1284" s="35" t="s">
        <v>553</v>
      </c>
      <c r="C1284" s="35" t="s">
        <v>972</v>
      </c>
      <c r="D1284" s="35"/>
      <c r="E1284" s="35"/>
      <c r="F1284" s="35"/>
      <c r="G1284" s="35" t="s">
        <v>1837</v>
      </c>
      <c r="H1284" s="35" t="s">
        <v>1049</v>
      </c>
      <c r="I1284" s="36">
        <v>16</v>
      </c>
      <c r="J1284" s="36">
        <v>1300.6400000000001</v>
      </c>
    </row>
    <row r="1285" spans="2:10" x14ac:dyDescent="0.2">
      <c r="B1285" s="35" t="s">
        <v>555</v>
      </c>
      <c r="C1285" s="35" t="s">
        <v>972</v>
      </c>
      <c r="D1285" s="35" t="s">
        <v>1838</v>
      </c>
      <c r="E1285" s="35" t="s">
        <v>1581</v>
      </c>
      <c r="F1285" s="35"/>
      <c r="G1285" s="35" t="s">
        <v>1582</v>
      </c>
      <c r="H1285" s="35" t="s">
        <v>262</v>
      </c>
      <c r="I1285" s="36">
        <v>25.6</v>
      </c>
      <c r="J1285" s="36">
        <v>1326.24</v>
      </c>
    </row>
    <row r="1286" spans="2:10" x14ac:dyDescent="0.2">
      <c r="B1286" s="35" t="s">
        <v>557</v>
      </c>
      <c r="C1286" s="35" t="s">
        <v>972</v>
      </c>
      <c r="D1286" s="35" t="s">
        <v>1839</v>
      </c>
      <c r="E1286" s="35" t="s">
        <v>1581</v>
      </c>
      <c r="F1286" s="35"/>
      <c r="G1286" s="35" t="s">
        <v>1582</v>
      </c>
      <c r="H1286" s="35" t="s">
        <v>262</v>
      </c>
      <c r="I1286" s="36">
        <v>5.8</v>
      </c>
      <c r="J1286" s="36">
        <v>1332.04</v>
      </c>
    </row>
    <row r="1287" spans="2:10" x14ac:dyDescent="0.2">
      <c r="B1287" s="35" t="s">
        <v>557</v>
      </c>
      <c r="C1287" s="35" t="s">
        <v>972</v>
      </c>
      <c r="D1287" s="35" t="s">
        <v>1840</v>
      </c>
      <c r="E1287" s="35" t="s">
        <v>1581</v>
      </c>
      <c r="F1287" s="35"/>
      <c r="G1287" s="35" t="s">
        <v>1582</v>
      </c>
      <c r="H1287" s="35" t="s">
        <v>262</v>
      </c>
      <c r="I1287" s="36">
        <v>12.3</v>
      </c>
      <c r="J1287" s="36">
        <v>1344.34</v>
      </c>
    </row>
    <row r="1288" spans="2:10" x14ac:dyDescent="0.2">
      <c r="B1288" s="35" t="s">
        <v>557</v>
      </c>
      <c r="C1288" s="35" t="s">
        <v>972</v>
      </c>
      <c r="D1288" s="35" t="s">
        <v>1841</v>
      </c>
      <c r="E1288" s="35" t="s">
        <v>1581</v>
      </c>
      <c r="F1288" s="35"/>
      <c r="G1288" s="35" t="s">
        <v>1582</v>
      </c>
      <c r="H1288" s="35" t="s">
        <v>262</v>
      </c>
      <c r="I1288" s="36">
        <v>12.3</v>
      </c>
      <c r="J1288" s="36">
        <v>1356.64</v>
      </c>
    </row>
    <row r="1289" spans="2:10" x14ac:dyDescent="0.2">
      <c r="B1289" s="35" t="s">
        <v>557</v>
      </c>
      <c r="C1289" s="35" t="s">
        <v>972</v>
      </c>
      <c r="D1289" s="35" t="s">
        <v>1842</v>
      </c>
      <c r="E1289" s="35" t="s">
        <v>1581</v>
      </c>
      <c r="F1289" s="35"/>
      <c r="G1289" s="35" t="s">
        <v>1582</v>
      </c>
      <c r="H1289" s="35" t="s">
        <v>262</v>
      </c>
      <c r="I1289" s="36">
        <v>25.6</v>
      </c>
      <c r="J1289" s="36">
        <v>1382.24</v>
      </c>
    </row>
    <row r="1290" spans="2:10" x14ac:dyDescent="0.2">
      <c r="B1290" s="35" t="s">
        <v>563</v>
      </c>
      <c r="C1290" s="35" t="s">
        <v>972</v>
      </c>
      <c r="D1290" s="35" t="s">
        <v>1843</v>
      </c>
      <c r="E1290" s="35" t="s">
        <v>1581</v>
      </c>
      <c r="F1290" s="35"/>
      <c r="G1290" s="35" t="s">
        <v>1582</v>
      </c>
      <c r="H1290" s="35" t="s">
        <v>262</v>
      </c>
      <c r="I1290" s="36">
        <v>14.1</v>
      </c>
      <c r="J1290" s="36">
        <v>1396.34</v>
      </c>
    </row>
    <row r="1291" spans="2:10" x14ac:dyDescent="0.2">
      <c r="B1291" s="35" t="s">
        <v>563</v>
      </c>
      <c r="C1291" s="35" t="s">
        <v>972</v>
      </c>
      <c r="D1291" s="35"/>
      <c r="E1291" s="35"/>
      <c r="F1291" s="35"/>
      <c r="G1291" s="35" t="s">
        <v>1844</v>
      </c>
      <c r="H1291" s="35" t="s">
        <v>1049</v>
      </c>
      <c r="I1291" s="36">
        <v>45</v>
      </c>
      <c r="J1291" s="36">
        <v>1441.34</v>
      </c>
    </row>
    <row r="1292" spans="2:10" x14ac:dyDescent="0.2">
      <c r="B1292" s="35" t="s">
        <v>563</v>
      </c>
      <c r="C1292" s="35" t="s">
        <v>972</v>
      </c>
      <c r="D1292" s="35"/>
      <c r="E1292" s="35"/>
      <c r="F1292" s="35"/>
      <c r="G1292" s="35" t="s">
        <v>1845</v>
      </c>
      <c r="H1292" s="35" t="s">
        <v>1049</v>
      </c>
      <c r="I1292" s="36">
        <v>16</v>
      </c>
      <c r="J1292" s="36">
        <v>1457.34</v>
      </c>
    </row>
    <row r="1293" spans="2:10" x14ac:dyDescent="0.2">
      <c r="B1293" s="35" t="s">
        <v>566</v>
      </c>
      <c r="C1293" s="35" t="s">
        <v>972</v>
      </c>
      <c r="D1293" s="35" t="s">
        <v>1846</v>
      </c>
      <c r="E1293" s="35" t="s">
        <v>1581</v>
      </c>
      <c r="F1293" s="35"/>
      <c r="G1293" s="35" t="s">
        <v>1582</v>
      </c>
      <c r="H1293" s="35" t="s">
        <v>262</v>
      </c>
      <c r="I1293" s="36">
        <v>1.32</v>
      </c>
      <c r="J1293" s="36">
        <v>1458.66</v>
      </c>
    </row>
    <row r="1294" spans="2:10" x14ac:dyDescent="0.2">
      <c r="B1294" s="35" t="s">
        <v>568</v>
      </c>
      <c r="C1294" s="35" t="s">
        <v>972</v>
      </c>
      <c r="D1294" s="35" t="s">
        <v>1847</v>
      </c>
      <c r="E1294" s="35" t="s">
        <v>1581</v>
      </c>
      <c r="F1294" s="35"/>
      <c r="G1294" s="35" t="s">
        <v>1582</v>
      </c>
      <c r="H1294" s="35" t="s">
        <v>262</v>
      </c>
      <c r="I1294" s="36">
        <v>1.32</v>
      </c>
      <c r="J1294" s="36">
        <v>1459.98</v>
      </c>
    </row>
    <row r="1295" spans="2:10" x14ac:dyDescent="0.2">
      <c r="B1295" s="35" t="s">
        <v>568</v>
      </c>
      <c r="C1295" s="35" t="s">
        <v>972</v>
      </c>
      <c r="D1295" s="35" t="s">
        <v>1848</v>
      </c>
      <c r="E1295" s="35" t="s">
        <v>1581</v>
      </c>
      <c r="F1295" s="35"/>
      <c r="G1295" s="35" t="s">
        <v>1582</v>
      </c>
      <c r="H1295" s="35" t="s">
        <v>262</v>
      </c>
      <c r="I1295" s="36">
        <v>13.5</v>
      </c>
      <c r="J1295" s="36">
        <v>1473.48</v>
      </c>
    </row>
    <row r="1296" spans="2:10" x14ac:dyDescent="0.2">
      <c r="B1296" s="35" t="s">
        <v>568</v>
      </c>
      <c r="C1296" s="35" t="s">
        <v>972</v>
      </c>
      <c r="D1296" s="35" t="s">
        <v>1849</v>
      </c>
      <c r="E1296" s="35" t="s">
        <v>1581</v>
      </c>
      <c r="F1296" s="35"/>
      <c r="G1296" s="35" t="s">
        <v>1582</v>
      </c>
      <c r="H1296" s="35" t="s">
        <v>262</v>
      </c>
      <c r="I1296" s="36">
        <v>1.32</v>
      </c>
      <c r="J1296" s="36">
        <v>1474.8</v>
      </c>
    </row>
    <row r="1297" spans="2:10" x14ac:dyDescent="0.2">
      <c r="B1297" s="35" t="s">
        <v>568</v>
      </c>
      <c r="C1297" s="35" t="s">
        <v>972</v>
      </c>
      <c r="D1297" s="35"/>
      <c r="E1297" s="35"/>
      <c r="F1297" s="35"/>
      <c r="G1297" s="35" t="s">
        <v>1571</v>
      </c>
      <c r="H1297" s="35" t="s">
        <v>1049</v>
      </c>
      <c r="I1297" s="36">
        <v>85</v>
      </c>
      <c r="J1297" s="36">
        <v>1559.8</v>
      </c>
    </row>
    <row r="1298" spans="2:10" x14ac:dyDescent="0.2">
      <c r="B1298" s="35" t="s">
        <v>572</v>
      </c>
      <c r="C1298" s="35" t="s">
        <v>972</v>
      </c>
      <c r="D1298" s="35" t="s">
        <v>1850</v>
      </c>
      <c r="E1298" s="35" t="s">
        <v>1581</v>
      </c>
      <c r="F1298" s="35"/>
      <c r="G1298" s="35" t="s">
        <v>1582</v>
      </c>
      <c r="H1298" s="35" t="s">
        <v>262</v>
      </c>
      <c r="I1298" s="36">
        <v>1.32</v>
      </c>
      <c r="J1298" s="36">
        <v>1561.12</v>
      </c>
    </row>
    <row r="1299" spans="2:10" x14ac:dyDescent="0.2">
      <c r="B1299" s="35" t="s">
        <v>572</v>
      </c>
      <c r="C1299" s="35" t="s">
        <v>972</v>
      </c>
      <c r="D1299" s="35" t="s">
        <v>1851</v>
      </c>
      <c r="E1299" s="35" t="s">
        <v>1581</v>
      </c>
      <c r="F1299" s="35"/>
      <c r="G1299" s="35" t="s">
        <v>1582</v>
      </c>
      <c r="H1299" s="35" t="s">
        <v>262</v>
      </c>
      <c r="I1299" s="36">
        <v>25.6</v>
      </c>
      <c r="J1299" s="36">
        <v>1586.72</v>
      </c>
    </row>
    <row r="1300" spans="2:10" x14ac:dyDescent="0.2">
      <c r="B1300" s="35" t="s">
        <v>572</v>
      </c>
      <c r="C1300" s="35" t="s">
        <v>972</v>
      </c>
      <c r="D1300" s="35" t="s">
        <v>1852</v>
      </c>
      <c r="E1300" s="35" t="s">
        <v>1581</v>
      </c>
      <c r="F1300" s="35"/>
      <c r="G1300" s="35" t="s">
        <v>1582</v>
      </c>
      <c r="H1300" s="35" t="s">
        <v>262</v>
      </c>
      <c r="I1300" s="36">
        <v>16.98</v>
      </c>
      <c r="J1300" s="36">
        <v>1603.7</v>
      </c>
    </row>
    <row r="1301" spans="2:10" x14ac:dyDescent="0.2">
      <c r="B1301" s="35" t="s">
        <v>572</v>
      </c>
      <c r="C1301" s="35" t="s">
        <v>972</v>
      </c>
      <c r="D1301" s="35" t="s">
        <v>1853</v>
      </c>
      <c r="E1301" s="35" t="s">
        <v>1581</v>
      </c>
      <c r="F1301" s="35"/>
      <c r="G1301" s="35" t="s">
        <v>1582</v>
      </c>
      <c r="H1301" s="35" t="s">
        <v>262</v>
      </c>
      <c r="I1301" s="36">
        <v>25.6</v>
      </c>
      <c r="J1301" s="36">
        <v>1629.3</v>
      </c>
    </row>
    <row r="1302" spans="2:10" x14ac:dyDescent="0.2">
      <c r="B1302" s="35" t="s">
        <v>576</v>
      </c>
      <c r="C1302" s="35" t="s">
        <v>972</v>
      </c>
      <c r="D1302" s="35" t="s">
        <v>1854</v>
      </c>
      <c r="E1302" s="35" t="s">
        <v>1581</v>
      </c>
      <c r="F1302" s="35"/>
      <c r="G1302" s="35" t="s">
        <v>1582</v>
      </c>
      <c r="H1302" s="35" t="s">
        <v>262</v>
      </c>
      <c r="I1302" s="36">
        <v>25.6</v>
      </c>
      <c r="J1302" s="36">
        <v>1654.9</v>
      </c>
    </row>
    <row r="1303" spans="2:10" x14ac:dyDescent="0.2">
      <c r="B1303" s="35" t="s">
        <v>576</v>
      </c>
      <c r="C1303" s="35" t="s">
        <v>1048</v>
      </c>
      <c r="D1303" s="35"/>
      <c r="E1303" s="35" t="s">
        <v>1581</v>
      </c>
      <c r="F1303" s="35"/>
      <c r="G1303" s="35" t="s">
        <v>1583</v>
      </c>
      <c r="H1303" s="35" t="s">
        <v>262</v>
      </c>
      <c r="I1303" s="36">
        <v>-22</v>
      </c>
      <c r="J1303" s="36">
        <v>1632.9</v>
      </c>
    </row>
    <row r="1304" spans="2:10" x14ac:dyDescent="0.2">
      <c r="B1304" s="35" t="s">
        <v>576</v>
      </c>
      <c r="C1304" s="35" t="s">
        <v>972</v>
      </c>
      <c r="D1304" s="35" t="s">
        <v>1855</v>
      </c>
      <c r="E1304" s="35" t="s">
        <v>1581</v>
      </c>
      <c r="F1304" s="35"/>
      <c r="G1304" s="35" t="s">
        <v>1582</v>
      </c>
      <c r="H1304" s="35" t="s">
        <v>262</v>
      </c>
      <c r="I1304" s="36">
        <v>28.9</v>
      </c>
      <c r="J1304" s="36">
        <v>1661.8</v>
      </c>
    </row>
    <row r="1305" spans="2:10" x14ac:dyDescent="0.2">
      <c r="B1305" s="35" t="s">
        <v>580</v>
      </c>
      <c r="C1305" s="35" t="s">
        <v>972</v>
      </c>
      <c r="D1305" s="35" t="s">
        <v>1856</v>
      </c>
      <c r="E1305" s="35" t="s">
        <v>1581</v>
      </c>
      <c r="F1305" s="35"/>
      <c r="G1305" s="35" t="s">
        <v>1582</v>
      </c>
      <c r="H1305" s="35" t="s">
        <v>262</v>
      </c>
      <c r="I1305" s="36">
        <v>3.6</v>
      </c>
      <c r="J1305" s="36">
        <v>1665.4</v>
      </c>
    </row>
    <row r="1306" spans="2:10" x14ac:dyDescent="0.2">
      <c r="B1306" s="35" t="s">
        <v>580</v>
      </c>
      <c r="C1306" s="35" t="s">
        <v>972</v>
      </c>
      <c r="D1306" s="35"/>
      <c r="E1306" s="35"/>
      <c r="F1306" s="35"/>
      <c r="G1306" s="35" t="s">
        <v>1857</v>
      </c>
      <c r="H1306" s="35" t="s">
        <v>1049</v>
      </c>
      <c r="I1306" s="36">
        <v>16</v>
      </c>
      <c r="J1306" s="36">
        <v>1681.4</v>
      </c>
    </row>
    <row r="1307" spans="2:10" x14ac:dyDescent="0.2">
      <c r="B1307" s="35" t="s">
        <v>582</v>
      </c>
      <c r="C1307" s="35" t="s">
        <v>972</v>
      </c>
      <c r="D1307" s="35"/>
      <c r="E1307" s="35"/>
      <c r="F1307" s="35"/>
      <c r="G1307" s="35" t="s">
        <v>1858</v>
      </c>
      <c r="H1307" s="35" t="s">
        <v>1049</v>
      </c>
      <c r="I1307" s="36">
        <v>16</v>
      </c>
      <c r="J1307" s="36">
        <v>1697.4</v>
      </c>
    </row>
    <row r="1308" spans="2:10" x14ac:dyDescent="0.2">
      <c r="B1308" s="35" t="s">
        <v>582</v>
      </c>
      <c r="C1308" s="35" t="s">
        <v>972</v>
      </c>
      <c r="D1308" s="35" t="s">
        <v>1859</v>
      </c>
      <c r="E1308" s="35" t="s">
        <v>1581</v>
      </c>
      <c r="F1308" s="35"/>
      <c r="G1308" s="35" t="s">
        <v>1582</v>
      </c>
      <c r="H1308" s="35" t="s">
        <v>262</v>
      </c>
      <c r="I1308" s="36">
        <v>11.03</v>
      </c>
      <c r="J1308" s="36">
        <v>1708.43</v>
      </c>
    </row>
    <row r="1309" spans="2:10" x14ac:dyDescent="0.2">
      <c r="B1309" s="35" t="s">
        <v>582</v>
      </c>
      <c r="C1309" s="35" t="s">
        <v>972</v>
      </c>
      <c r="D1309" s="35" t="s">
        <v>1860</v>
      </c>
      <c r="E1309" s="35" t="s">
        <v>1581</v>
      </c>
      <c r="F1309" s="35"/>
      <c r="G1309" s="35" t="s">
        <v>1582</v>
      </c>
      <c r="H1309" s="35" t="s">
        <v>262</v>
      </c>
      <c r="I1309" s="36">
        <v>3.93</v>
      </c>
      <c r="J1309" s="36">
        <v>1712.36</v>
      </c>
    </row>
    <row r="1310" spans="2:10" x14ac:dyDescent="0.2">
      <c r="B1310" s="35" t="s">
        <v>582</v>
      </c>
      <c r="C1310" s="35" t="s">
        <v>972</v>
      </c>
      <c r="D1310" s="35" t="s">
        <v>1861</v>
      </c>
      <c r="E1310" s="35" t="s">
        <v>1581</v>
      </c>
      <c r="F1310" s="35"/>
      <c r="G1310" s="35" t="s">
        <v>1582</v>
      </c>
      <c r="H1310" s="35" t="s">
        <v>262</v>
      </c>
      <c r="I1310" s="36">
        <v>22.73</v>
      </c>
      <c r="J1310" s="36">
        <v>1735.09</v>
      </c>
    </row>
    <row r="1311" spans="2:10" x14ac:dyDescent="0.2">
      <c r="B1311" s="35" t="s">
        <v>582</v>
      </c>
      <c r="C1311" s="35" t="s">
        <v>972</v>
      </c>
      <c r="D1311" s="35" t="s">
        <v>1862</v>
      </c>
      <c r="E1311" s="35" t="s">
        <v>1581</v>
      </c>
      <c r="F1311" s="35"/>
      <c r="G1311" s="35" t="s">
        <v>1582</v>
      </c>
      <c r="H1311" s="35" t="s">
        <v>262</v>
      </c>
      <c r="I1311" s="36">
        <v>25.6</v>
      </c>
      <c r="J1311" s="36">
        <v>1760.69</v>
      </c>
    </row>
    <row r="1312" spans="2:10" x14ac:dyDescent="0.2">
      <c r="B1312" s="35" t="s">
        <v>587</v>
      </c>
      <c r="C1312" s="35" t="s">
        <v>972</v>
      </c>
      <c r="D1312" s="35" t="s">
        <v>1863</v>
      </c>
      <c r="E1312" s="35" t="s">
        <v>1581</v>
      </c>
      <c r="F1312" s="35"/>
      <c r="G1312" s="35" t="s">
        <v>1582</v>
      </c>
      <c r="H1312" s="35" t="s">
        <v>262</v>
      </c>
      <c r="I1312" s="36">
        <v>25.6</v>
      </c>
      <c r="J1312" s="36">
        <v>1786.29</v>
      </c>
    </row>
    <row r="1313" spans="2:10" x14ac:dyDescent="0.2">
      <c r="B1313" s="35" t="s">
        <v>589</v>
      </c>
      <c r="C1313" s="35" t="s">
        <v>1048</v>
      </c>
      <c r="D1313" s="35"/>
      <c r="E1313" s="35" t="s">
        <v>1581</v>
      </c>
      <c r="F1313" s="35"/>
      <c r="G1313" s="35" t="s">
        <v>1583</v>
      </c>
      <c r="H1313" s="35" t="s">
        <v>262</v>
      </c>
      <c r="I1313" s="36">
        <v>-3.12</v>
      </c>
      <c r="J1313" s="36">
        <v>1783.17</v>
      </c>
    </row>
    <row r="1314" spans="2:10" x14ac:dyDescent="0.2">
      <c r="B1314" s="35" t="s">
        <v>589</v>
      </c>
      <c r="C1314" s="35" t="s">
        <v>972</v>
      </c>
      <c r="D1314" s="35" t="s">
        <v>1864</v>
      </c>
      <c r="E1314" s="35" t="s">
        <v>1581</v>
      </c>
      <c r="F1314" s="35"/>
      <c r="G1314" s="35" t="s">
        <v>1582</v>
      </c>
      <c r="H1314" s="35" t="s">
        <v>262</v>
      </c>
      <c r="I1314" s="36">
        <v>11.03</v>
      </c>
      <c r="J1314" s="36">
        <v>1794.2</v>
      </c>
    </row>
    <row r="1315" spans="2:10" x14ac:dyDescent="0.2">
      <c r="B1315" s="35" t="s">
        <v>589</v>
      </c>
      <c r="C1315" s="35" t="s">
        <v>972</v>
      </c>
      <c r="D1315" s="35" t="s">
        <v>1865</v>
      </c>
      <c r="E1315" s="35" t="s">
        <v>1581</v>
      </c>
      <c r="F1315" s="35"/>
      <c r="G1315" s="35" t="s">
        <v>1582</v>
      </c>
      <c r="H1315" s="35" t="s">
        <v>262</v>
      </c>
      <c r="I1315" s="36">
        <v>25.6</v>
      </c>
      <c r="J1315" s="36">
        <v>1819.8</v>
      </c>
    </row>
    <row r="1316" spans="2:10" x14ac:dyDescent="0.2">
      <c r="B1316" s="35" t="s">
        <v>592</v>
      </c>
      <c r="C1316" s="35" t="s">
        <v>972</v>
      </c>
      <c r="D1316" s="35" t="s">
        <v>1866</v>
      </c>
      <c r="E1316" s="35" t="s">
        <v>1581</v>
      </c>
      <c r="F1316" s="35"/>
      <c r="G1316" s="35" t="s">
        <v>1582</v>
      </c>
      <c r="H1316" s="35" t="s">
        <v>262</v>
      </c>
      <c r="I1316" s="36">
        <v>25.6</v>
      </c>
      <c r="J1316" s="36">
        <v>1845.4</v>
      </c>
    </row>
    <row r="1317" spans="2:10" x14ac:dyDescent="0.2">
      <c r="B1317" s="35" t="s">
        <v>592</v>
      </c>
      <c r="C1317" s="35" t="s">
        <v>972</v>
      </c>
      <c r="D1317" s="35" t="s">
        <v>1867</v>
      </c>
      <c r="E1317" s="35" t="s">
        <v>1581</v>
      </c>
      <c r="F1317" s="35"/>
      <c r="G1317" s="35" t="s">
        <v>1582</v>
      </c>
      <c r="H1317" s="35" t="s">
        <v>262</v>
      </c>
      <c r="I1317" s="36">
        <v>120.3</v>
      </c>
      <c r="J1317" s="36">
        <v>1965.7</v>
      </c>
    </row>
    <row r="1318" spans="2:10" x14ac:dyDescent="0.2">
      <c r="B1318" s="35" t="s">
        <v>596</v>
      </c>
      <c r="C1318" s="35" t="s">
        <v>972</v>
      </c>
      <c r="D1318" s="35" t="s">
        <v>1868</v>
      </c>
      <c r="E1318" s="35" t="s">
        <v>1581</v>
      </c>
      <c r="F1318" s="35"/>
      <c r="G1318" s="35" t="s">
        <v>1582</v>
      </c>
      <c r="H1318" s="35" t="s">
        <v>262</v>
      </c>
      <c r="I1318" s="36">
        <v>25.6</v>
      </c>
      <c r="J1318" s="36">
        <v>1991.3</v>
      </c>
    </row>
    <row r="1319" spans="2:10" x14ac:dyDescent="0.2">
      <c r="B1319" s="35" t="s">
        <v>596</v>
      </c>
      <c r="C1319" s="35" t="s">
        <v>972</v>
      </c>
      <c r="D1319" s="35" t="s">
        <v>1869</v>
      </c>
      <c r="E1319" s="35" t="s">
        <v>1581</v>
      </c>
      <c r="F1319" s="35"/>
      <c r="G1319" s="35" t="s">
        <v>1582</v>
      </c>
      <c r="H1319" s="35" t="s">
        <v>262</v>
      </c>
      <c r="I1319" s="36">
        <v>25.6</v>
      </c>
      <c r="J1319" s="36">
        <v>2016.9</v>
      </c>
    </row>
    <row r="1320" spans="2:10" x14ac:dyDescent="0.2">
      <c r="B1320" s="35" t="s">
        <v>599</v>
      </c>
      <c r="C1320" s="35" t="s">
        <v>972</v>
      </c>
      <c r="D1320" s="35" t="s">
        <v>1870</v>
      </c>
      <c r="E1320" s="35" t="s">
        <v>1581</v>
      </c>
      <c r="F1320" s="35"/>
      <c r="G1320" s="35" t="s">
        <v>1582</v>
      </c>
      <c r="H1320" s="35" t="s">
        <v>262</v>
      </c>
      <c r="I1320" s="36">
        <v>6.9</v>
      </c>
      <c r="J1320" s="36">
        <v>2023.8</v>
      </c>
    </row>
    <row r="1321" spans="2:10" x14ac:dyDescent="0.2">
      <c r="B1321" s="35" t="s">
        <v>599</v>
      </c>
      <c r="C1321" s="35" t="s">
        <v>972</v>
      </c>
      <c r="D1321" s="35" t="s">
        <v>1871</v>
      </c>
      <c r="E1321" s="35" t="s">
        <v>1581</v>
      </c>
      <c r="F1321" s="35"/>
      <c r="G1321" s="35" t="s">
        <v>1582</v>
      </c>
      <c r="H1321" s="35" t="s">
        <v>262</v>
      </c>
      <c r="I1321" s="36">
        <v>25.6</v>
      </c>
      <c r="J1321" s="36">
        <v>2049.4</v>
      </c>
    </row>
    <row r="1322" spans="2:10" x14ac:dyDescent="0.2">
      <c r="B1322" s="35" t="s">
        <v>599</v>
      </c>
      <c r="C1322" s="35" t="s">
        <v>972</v>
      </c>
      <c r="D1322" s="35" t="s">
        <v>1872</v>
      </c>
      <c r="E1322" s="35" t="s">
        <v>1581</v>
      </c>
      <c r="F1322" s="35"/>
      <c r="G1322" s="35" t="s">
        <v>1582</v>
      </c>
      <c r="H1322" s="35" t="s">
        <v>262</v>
      </c>
      <c r="I1322" s="36">
        <v>1.03</v>
      </c>
      <c r="J1322" s="36">
        <v>2050.4299999999998</v>
      </c>
    </row>
    <row r="1323" spans="2:10" x14ac:dyDescent="0.2">
      <c r="B1323" s="35" t="s">
        <v>599</v>
      </c>
      <c r="C1323" s="35" t="s">
        <v>1048</v>
      </c>
      <c r="D1323" s="35"/>
      <c r="E1323" s="35" t="s">
        <v>1581</v>
      </c>
      <c r="F1323" s="35"/>
      <c r="G1323" s="35" t="s">
        <v>1583</v>
      </c>
      <c r="H1323" s="35" t="s">
        <v>262</v>
      </c>
      <c r="I1323" s="36">
        <v>-17.55</v>
      </c>
      <c r="J1323" s="36">
        <v>2032.88</v>
      </c>
    </row>
    <row r="1324" spans="2:10" x14ac:dyDescent="0.2">
      <c r="B1324" s="35" t="s">
        <v>599</v>
      </c>
      <c r="C1324" s="35" t="s">
        <v>972</v>
      </c>
      <c r="D1324" s="35" t="s">
        <v>1873</v>
      </c>
      <c r="E1324" s="35" t="s">
        <v>1581</v>
      </c>
      <c r="F1324" s="35"/>
      <c r="G1324" s="35" t="s">
        <v>1582</v>
      </c>
      <c r="H1324" s="35" t="s">
        <v>262</v>
      </c>
      <c r="I1324" s="36">
        <v>25.6</v>
      </c>
      <c r="J1324" s="36">
        <v>2058.48</v>
      </c>
    </row>
    <row r="1325" spans="2:10" x14ac:dyDescent="0.2">
      <c r="B1325" s="35" t="s">
        <v>599</v>
      </c>
      <c r="C1325" s="35" t="s">
        <v>972</v>
      </c>
      <c r="D1325" s="35" t="s">
        <v>1874</v>
      </c>
      <c r="E1325" s="35" t="s">
        <v>1581</v>
      </c>
      <c r="F1325" s="35"/>
      <c r="G1325" s="35" t="s">
        <v>1582</v>
      </c>
      <c r="H1325" s="35" t="s">
        <v>262</v>
      </c>
      <c r="I1325" s="36">
        <v>28.9</v>
      </c>
      <c r="J1325" s="36">
        <v>2087.38</v>
      </c>
    </row>
    <row r="1326" spans="2:10" x14ac:dyDescent="0.2">
      <c r="B1326" s="35" t="s">
        <v>604</v>
      </c>
      <c r="C1326" s="35" t="s">
        <v>1048</v>
      </c>
      <c r="D1326" s="35"/>
      <c r="E1326" s="35" t="s">
        <v>1581</v>
      </c>
      <c r="F1326" s="35"/>
      <c r="G1326" s="35" t="s">
        <v>1583</v>
      </c>
      <c r="H1326" s="35" t="s">
        <v>262</v>
      </c>
      <c r="I1326" s="36">
        <v>-22</v>
      </c>
      <c r="J1326" s="36">
        <v>2065.38</v>
      </c>
    </row>
    <row r="1327" spans="2:10" x14ac:dyDescent="0.2">
      <c r="B1327" s="35" t="s">
        <v>604</v>
      </c>
      <c r="C1327" s="35" t="s">
        <v>972</v>
      </c>
      <c r="D1327" s="35" t="s">
        <v>1875</v>
      </c>
      <c r="E1327" s="35" t="s">
        <v>1581</v>
      </c>
      <c r="F1327" s="35"/>
      <c r="G1327" s="35" t="s">
        <v>1582</v>
      </c>
      <c r="H1327" s="35" t="s">
        <v>262</v>
      </c>
      <c r="I1327" s="36">
        <v>25.6</v>
      </c>
      <c r="J1327" s="36">
        <v>2090.98</v>
      </c>
    </row>
    <row r="1328" spans="2:10" x14ac:dyDescent="0.2">
      <c r="B1328" s="35" t="s">
        <v>605</v>
      </c>
      <c r="C1328" s="35" t="s">
        <v>972</v>
      </c>
      <c r="D1328" s="35" t="s">
        <v>1876</v>
      </c>
      <c r="E1328" s="35" t="s">
        <v>1581</v>
      </c>
      <c r="F1328" s="35"/>
      <c r="G1328" s="35" t="s">
        <v>1582</v>
      </c>
      <c r="H1328" s="35" t="s">
        <v>262</v>
      </c>
      <c r="I1328" s="36">
        <v>25.6</v>
      </c>
      <c r="J1328" s="36">
        <v>2116.58</v>
      </c>
    </row>
    <row r="1329" spans="2:10" x14ac:dyDescent="0.2">
      <c r="B1329" s="35" t="s">
        <v>1023</v>
      </c>
      <c r="C1329" s="35" t="s">
        <v>91</v>
      </c>
      <c r="D1329" s="35" t="s">
        <v>1877</v>
      </c>
      <c r="E1329" s="35"/>
      <c r="F1329" s="35"/>
      <c r="G1329" s="35" t="s">
        <v>1878</v>
      </c>
      <c r="H1329" s="105" t="s">
        <v>135</v>
      </c>
      <c r="I1329" s="36">
        <v>-262.60000000000002</v>
      </c>
      <c r="J1329" s="36">
        <v>1853.98</v>
      </c>
    </row>
    <row r="1330" spans="2:10" x14ac:dyDescent="0.2">
      <c r="B1330" s="35" t="s">
        <v>1023</v>
      </c>
      <c r="C1330" s="35" t="s">
        <v>91</v>
      </c>
      <c r="D1330" s="35" t="s">
        <v>1879</v>
      </c>
      <c r="E1330" s="35"/>
      <c r="F1330" s="35"/>
      <c r="G1330" s="35" t="s">
        <v>1577</v>
      </c>
      <c r="H1330" s="105" t="s">
        <v>135</v>
      </c>
      <c r="I1330" s="36">
        <v>14</v>
      </c>
      <c r="J1330" s="36">
        <v>1867.98</v>
      </c>
    </row>
    <row r="1331" spans="2:10" x14ac:dyDescent="0.2">
      <c r="B1331" s="35" t="s">
        <v>607</v>
      </c>
      <c r="C1331" s="35" t="s">
        <v>972</v>
      </c>
      <c r="D1331" s="35" t="s">
        <v>1880</v>
      </c>
      <c r="E1331" s="35" t="s">
        <v>1581</v>
      </c>
      <c r="F1331" s="35"/>
      <c r="G1331" s="35" t="s">
        <v>1582</v>
      </c>
      <c r="H1331" s="35" t="s">
        <v>262</v>
      </c>
      <c r="I1331" s="36">
        <v>3.16</v>
      </c>
      <c r="J1331" s="36">
        <v>1871.14</v>
      </c>
    </row>
    <row r="1332" spans="2:10" x14ac:dyDescent="0.2">
      <c r="B1332" s="35" t="s">
        <v>609</v>
      </c>
      <c r="C1332" s="35" t="s">
        <v>972</v>
      </c>
      <c r="D1332" s="35" t="s">
        <v>1881</v>
      </c>
      <c r="E1332" s="35" t="s">
        <v>1581</v>
      </c>
      <c r="F1332" s="35"/>
      <c r="G1332" s="35" t="s">
        <v>1582</v>
      </c>
      <c r="H1332" s="35" t="s">
        <v>262</v>
      </c>
      <c r="I1332" s="36">
        <v>4.6500000000000004</v>
      </c>
      <c r="J1332" s="36">
        <v>1875.79</v>
      </c>
    </row>
    <row r="1333" spans="2:10" x14ac:dyDescent="0.2">
      <c r="B1333" s="35" t="s">
        <v>1195</v>
      </c>
      <c r="C1333" s="35" t="s">
        <v>972</v>
      </c>
      <c r="D1333" s="35"/>
      <c r="E1333" s="35"/>
      <c r="F1333" s="35"/>
      <c r="G1333" s="35" t="s">
        <v>1882</v>
      </c>
      <c r="H1333" s="35" t="s">
        <v>1049</v>
      </c>
      <c r="I1333" s="36">
        <v>37.76</v>
      </c>
      <c r="J1333" s="36">
        <v>1913.55</v>
      </c>
    </row>
    <row r="1334" spans="2:10" x14ac:dyDescent="0.2">
      <c r="B1334" s="35" t="s">
        <v>1195</v>
      </c>
      <c r="C1334" s="35" t="s">
        <v>972</v>
      </c>
      <c r="D1334" s="35"/>
      <c r="E1334" s="35"/>
      <c r="F1334" s="35"/>
      <c r="G1334" s="35" t="s">
        <v>1882</v>
      </c>
      <c r="H1334" s="35" t="s">
        <v>1049</v>
      </c>
      <c r="I1334" s="36">
        <v>30.31</v>
      </c>
      <c r="J1334" s="36">
        <v>1943.86</v>
      </c>
    </row>
    <row r="1335" spans="2:10" x14ac:dyDescent="0.2">
      <c r="B1335" s="35" t="s">
        <v>1195</v>
      </c>
      <c r="C1335" s="35" t="s">
        <v>972</v>
      </c>
      <c r="D1335" s="35"/>
      <c r="E1335" s="35"/>
      <c r="F1335" s="35"/>
      <c r="G1335" s="35" t="s">
        <v>1882</v>
      </c>
      <c r="H1335" s="35" t="s">
        <v>1049</v>
      </c>
      <c r="I1335" s="36">
        <v>29.7</v>
      </c>
      <c r="J1335" s="36">
        <v>1973.56</v>
      </c>
    </row>
    <row r="1336" spans="2:10" x14ac:dyDescent="0.2">
      <c r="B1336" s="35" t="s">
        <v>1195</v>
      </c>
      <c r="C1336" s="35" t="s">
        <v>972</v>
      </c>
      <c r="D1336" s="35"/>
      <c r="E1336" s="35"/>
      <c r="F1336" s="35"/>
      <c r="G1336" s="35" t="s">
        <v>1882</v>
      </c>
      <c r="H1336" s="35" t="s">
        <v>1049</v>
      </c>
      <c r="I1336" s="36">
        <v>16.53</v>
      </c>
      <c r="J1336" s="36">
        <v>1990.09</v>
      </c>
    </row>
    <row r="1337" spans="2:10" x14ac:dyDescent="0.2">
      <c r="B1337" s="35" t="s">
        <v>1195</v>
      </c>
      <c r="C1337" s="35" t="s">
        <v>972</v>
      </c>
      <c r="D1337" s="35"/>
      <c r="E1337" s="35"/>
      <c r="F1337" s="35"/>
      <c r="G1337" s="35" t="s">
        <v>1882</v>
      </c>
      <c r="H1337" s="35" t="s">
        <v>1049</v>
      </c>
      <c r="I1337" s="36">
        <v>5.0599999999999996</v>
      </c>
      <c r="J1337" s="36">
        <v>1995.15</v>
      </c>
    </row>
    <row r="1338" spans="2:10" x14ac:dyDescent="0.2">
      <c r="B1338" s="35" t="s">
        <v>1195</v>
      </c>
      <c r="C1338" s="35" t="s">
        <v>972</v>
      </c>
      <c r="D1338" s="35"/>
      <c r="E1338" s="35"/>
      <c r="F1338" s="35"/>
      <c r="G1338" s="35" t="s">
        <v>1882</v>
      </c>
      <c r="H1338" s="35" t="s">
        <v>1049</v>
      </c>
      <c r="I1338" s="36">
        <v>4.1500000000000004</v>
      </c>
      <c r="J1338" s="36">
        <v>1999.3</v>
      </c>
    </row>
    <row r="1339" spans="2:10" x14ac:dyDescent="0.2">
      <c r="B1339" s="35" t="s">
        <v>1195</v>
      </c>
      <c r="C1339" s="35" t="s">
        <v>972</v>
      </c>
      <c r="D1339" s="35"/>
      <c r="E1339" s="35"/>
      <c r="F1339" s="35"/>
      <c r="G1339" s="35" t="s">
        <v>1882</v>
      </c>
      <c r="H1339" s="35" t="s">
        <v>1049</v>
      </c>
      <c r="I1339" s="36">
        <v>2.52</v>
      </c>
      <c r="J1339" s="36">
        <v>2001.82</v>
      </c>
    </row>
    <row r="1340" spans="2:10" x14ac:dyDescent="0.2">
      <c r="B1340" s="35" t="s">
        <v>611</v>
      </c>
      <c r="C1340" s="35" t="s">
        <v>1048</v>
      </c>
      <c r="D1340" s="35"/>
      <c r="E1340" s="35" t="s">
        <v>1581</v>
      </c>
      <c r="F1340" s="35"/>
      <c r="G1340" s="35" t="s">
        <v>1583</v>
      </c>
      <c r="H1340" s="35" t="s">
        <v>262</v>
      </c>
      <c r="I1340" s="36">
        <v>-4.3499999999999996</v>
      </c>
      <c r="J1340" s="36">
        <v>1997.47</v>
      </c>
    </row>
    <row r="1341" spans="2:10" x14ac:dyDescent="0.2">
      <c r="B1341" s="35" t="s">
        <v>611</v>
      </c>
      <c r="C1341" s="35" t="s">
        <v>972</v>
      </c>
      <c r="D1341" s="35"/>
      <c r="E1341" s="35"/>
      <c r="F1341" s="35"/>
      <c r="G1341" s="35" t="s">
        <v>1883</v>
      </c>
      <c r="H1341" s="35" t="s">
        <v>1049</v>
      </c>
      <c r="I1341" s="36">
        <v>16</v>
      </c>
      <c r="J1341" s="36">
        <v>2013.47</v>
      </c>
    </row>
    <row r="1342" spans="2:10" x14ac:dyDescent="0.2">
      <c r="B1342" s="35" t="s">
        <v>1423</v>
      </c>
      <c r="C1342" s="35" t="s">
        <v>972</v>
      </c>
      <c r="D1342" s="35"/>
      <c r="E1342" s="35"/>
      <c r="F1342" s="35"/>
      <c r="G1342" s="35" t="s">
        <v>1884</v>
      </c>
      <c r="H1342" s="35" t="s">
        <v>1049</v>
      </c>
      <c r="I1342" s="36">
        <v>3</v>
      </c>
      <c r="J1342" s="36">
        <v>2016.47</v>
      </c>
    </row>
    <row r="1343" spans="2:10" x14ac:dyDescent="0.2">
      <c r="B1343" s="35" t="s">
        <v>1423</v>
      </c>
      <c r="C1343" s="35" t="s">
        <v>972</v>
      </c>
      <c r="D1343" s="35"/>
      <c r="E1343" s="35"/>
      <c r="F1343" s="35"/>
      <c r="G1343" s="35" t="s">
        <v>1885</v>
      </c>
      <c r="H1343" s="35" t="s">
        <v>1049</v>
      </c>
      <c r="I1343" s="36">
        <v>5</v>
      </c>
      <c r="J1343" s="36">
        <v>2021.47</v>
      </c>
    </row>
    <row r="1344" spans="2:10" x14ac:dyDescent="0.2">
      <c r="B1344" s="35" t="s">
        <v>1886</v>
      </c>
      <c r="C1344" s="35" t="s">
        <v>972</v>
      </c>
      <c r="D1344" s="35"/>
      <c r="E1344" s="35"/>
      <c r="F1344" s="35"/>
      <c r="G1344" s="35" t="s">
        <v>1887</v>
      </c>
      <c r="H1344" s="35" t="s">
        <v>1049</v>
      </c>
      <c r="I1344" s="36">
        <v>45</v>
      </c>
      <c r="J1344" s="36">
        <v>2066.4699999999998</v>
      </c>
    </row>
    <row r="1345" spans="2:10" x14ac:dyDescent="0.2">
      <c r="B1345" s="35" t="s">
        <v>1333</v>
      </c>
      <c r="C1345" s="35" t="s">
        <v>91</v>
      </c>
      <c r="D1345" s="35" t="s">
        <v>1888</v>
      </c>
      <c r="E1345" s="35"/>
      <c r="F1345" s="35"/>
      <c r="G1345" s="35" t="s">
        <v>1889</v>
      </c>
      <c r="H1345" s="105" t="s">
        <v>135</v>
      </c>
      <c r="I1345" s="36">
        <v>85</v>
      </c>
      <c r="J1345" s="36">
        <v>2151.4699999999998</v>
      </c>
    </row>
    <row r="1346" spans="2:10" x14ac:dyDescent="0.2">
      <c r="B1346" s="35" t="s">
        <v>612</v>
      </c>
      <c r="C1346" s="35" t="s">
        <v>972</v>
      </c>
      <c r="D1346" s="35" t="s">
        <v>1890</v>
      </c>
      <c r="E1346" s="35" t="s">
        <v>1581</v>
      </c>
      <c r="F1346" s="35"/>
      <c r="G1346" s="35" t="s">
        <v>1582</v>
      </c>
      <c r="H1346" s="35" t="s">
        <v>262</v>
      </c>
      <c r="I1346" s="36">
        <v>5.8</v>
      </c>
      <c r="J1346" s="36">
        <v>2157.27</v>
      </c>
    </row>
    <row r="1347" spans="2:10" x14ac:dyDescent="0.2">
      <c r="B1347" s="35" t="s">
        <v>1891</v>
      </c>
      <c r="C1347" s="35" t="s">
        <v>91</v>
      </c>
      <c r="D1347" s="35" t="s">
        <v>1892</v>
      </c>
      <c r="E1347" s="35"/>
      <c r="F1347" s="35"/>
      <c r="G1347" s="35" t="s">
        <v>1577</v>
      </c>
      <c r="H1347" s="105" t="s">
        <v>135</v>
      </c>
      <c r="I1347" s="36">
        <v>14</v>
      </c>
      <c r="J1347" s="36">
        <v>2171.27</v>
      </c>
    </row>
    <row r="1348" spans="2:10" x14ac:dyDescent="0.2">
      <c r="B1348" s="35" t="s">
        <v>614</v>
      </c>
      <c r="C1348" s="35" t="s">
        <v>972</v>
      </c>
      <c r="D1348" s="35" t="s">
        <v>1893</v>
      </c>
      <c r="E1348" s="35" t="s">
        <v>1581</v>
      </c>
      <c r="F1348" s="35"/>
      <c r="G1348" s="35" t="s">
        <v>1582</v>
      </c>
      <c r="H1348" s="35" t="s">
        <v>262</v>
      </c>
      <c r="I1348" s="36">
        <v>3.6</v>
      </c>
      <c r="J1348" s="36">
        <v>2174.87</v>
      </c>
    </row>
    <row r="1349" spans="2:10" x14ac:dyDescent="0.2">
      <c r="B1349" s="35" t="s">
        <v>614</v>
      </c>
      <c r="C1349" s="35" t="s">
        <v>91</v>
      </c>
      <c r="D1349" s="35" t="s">
        <v>1128</v>
      </c>
      <c r="E1349" s="35"/>
      <c r="F1349" s="35"/>
      <c r="G1349" s="35" t="s">
        <v>1894</v>
      </c>
      <c r="H1349" s="105" t="s">
        <v>135</v>
      </c>
      <c r="I1349" s="36">
        <v>146.08000000000001</v>
      </c>
      <c r="J1349" s="36">
        <v>2320.9499999999998</v>
      </c>
    </row>
    <row r="1350" spans="2:10" x14ac:dyDescent="0.2">
      <c r="B1350" s="35" t="s">
        <v>1895</v>
      </c>
      <c r="C1350" s="35" t="s">
        <v>972</v>
      </c>
      <c r="D1350" s="35"/>
      <c r="E1350" s="35"/>
      <c r="F1350" s="35"/>
      <c r="G1350" s="35" t="s">
        <v>1884</v>
      </c>
      <c r="H1350" s="35" t="s">
        <v>1049</v>
      </c>
      <c r="I1350" s="36">
        <v>3</v>
      </c>
      <c r="J1350" s="36">
        <v>2323.9499999999998</v>
      </c>
    </row>
    <row r="1351" spans="2:10" x14ac:dyDescent="0.2">
      <c r="B1351" s="35" t="s">
        <v>1197</v>
      </c>
      <c r="C1351" s="35" t="s">
        <v>972</v>
      </c>
      <c r="D1351" s="35"/>
      <c r="E1351" s="35"/>
      <c r="F1351" s="35"/>
      <c r="G1351" s="35" t="s">
        <v>1571</v>
      </c>
      <c r="H1351" s="35" t="s">
        <v>1049</v>
      </c>
      <c r="I1351" s="36">
        <v>85</v>
      </c>
      <c r="J1351" s="36">
        <v>2408.9499999999998</v>
      </c>
    </row>
    <row r="1352" spans="2:10" x14ac:dyDescent="0.2">
      <c r="B1352" s="35" t="s">
        <v>616</v>
      </c>
      <c r="C1352" s="35" t="s">
        <v>972</v>
      </c>
      <c r="D1352" s="35" t="s">
        <v>1896</v>
      </c>
      <c r="E1352" s="35" t="s">
        <v>1581</v>
      </c>
      <c r="F1352" s="35"/>
      <c r="G1352" s="35" t="s">
        <v>1582</v>
      </c>
      <c r="H1352" s="35" t="s">
        <v>262</v>
      </c>
      <c r="I1352" s="36">
        <v>1.32</v>
      </c>
      <c r="J1352" s="36">
        <v>2410.27</v>
      </c>
    </row>
    <row r="1353" spans="2:10" x14ac:dyDescent="0.2">
      <c r="B1353" s="35" t="s">
        <v>618</v>
      </c>
      <c r="C1353" s="35" t="s">
        <v>972</v>
      </c>
      <c r="D1353" s="35" t="s">
        <v>1897</v>
      </c>
      <c r="E1353" s="35" t="s">
        <v>1581</v>
      </c>
      <c r="F1353" s="35"/>
      <c r="G1353" s="35" t="s">
        <v>1582</v>
      </c>
      <c r="H1353" s="35" t="s">
        <v>262</v>
      </c>
      <c r="I1353" s="36">
        <v>3.93</v>
      </c>
      <c r="J1353" s="36">
        <v>2414.1999999999998</v>
      </c>
    </row>
    <row r="1354" spans="2:10" x14ac:dyDescent="0.2">
      <c r="B1354" s="35" t="s">
        <v>620</v>
      </c>
      <c r="C1354" s="35" t="s">
        <v>972</v>
      </c>
      <c r="D1354" s="35" t="s">
        <v>1898</v>
      </c>
      <c r="E1354" s="35" t="s">
        <v>1581</v>
      </c>
      <c r="F1354" s="35"/>
      <c r="G1354" s="35" t="s">
        <v>1582</v>
      </c>
      <c r="H1354" s="35" t="s">
        <v>262</v>
      </c>
      <c r="I1354" s="36">
        <v>3.6</v>
      </c>
      <c r="J1354" s="36">
        <v>2417.8000000000002</v>
      </c>
    </row>
    <row r="1355" spans="2:10" x14ac:dyDescent="0.2">
      <c r="B1355" s="35" t="s">
        <v>620</v>
      </c>
      <c r="C1355" s="35" t="s">
        <v>972</v>
      </c>
      <c r="D1355" s="35"/>
      <c r="E1355" s="35"/>
      <c r="F1355" s="35"/>
      <c r="G1355" s="35" t="s">
        <v>1899</v>
      </c>
      <c r="H1355" s="35" t="s">
        <v>1049</v>
      </c>
      <c r="I1355" s="36">
        <v>16</v>
      </c>
      <c r="J1355" s="36">
        <v>2433.8000000000002</v>
      </c>
    </row>
    <row r="1356" spans="2:10" x14ac:dyDescent="0.2">
      <c r="B1356" s="35" t="s">
        <v>622</v>
      </c>
      <c r="C1356" s="35" t="s">
        <v>972</v>
      </c>
      <c r="D1356" s="35" t="s">
        <v>1900</v>
      </c>
      <c r="E1356" s="35" t="s">
        <v>1581</v>
      </c>
      <c r="F1356" s="35"/>
      <c r="G1356" s="35" t="s">
        <v>1582</v>
      </c>
      <c r="H1356" s="35" t="s">
        <v>262</v>
      </c>
      <c r="I1356" s="36">
        <v>1.32</v>
      </c>
      <c r="J1356" s="36">
        <v>2435.12</v>
      </c>
    </row>
    <row r="1357" spans="2:10" x14ac:dyDescent="0.2">
      <c r="B1357" s="35" t="s">
        <v>622</v>
      </c>
      <c r="C1357" s="35" t="s">
        <v>972</v>
      </c>
      <c r="D1357" s="35" t="s">
        <v>1901</v>
      </c>
      <c r="E1357" s="35" t="s">
        <v>1581</v>
      </c>
      <c r="F1357" s="35"/>
      <c r="G1357" s="35" t="s">
        <v>1582</v>
      </c>
      <c r="H1357" s="35" t="s">
        <v>262</v>
      </c>
      <c r="I1357" s="36">
        <v>3.93</v>
      </c>
      <c r="J1357" s="36">
        <v>2439.0500000000002</v>
      </c>
    </row>
    <row r="1358" spans="2:10" x14ac:dyDescent="0.2">
      <c r="B1358" s="35" t="s">
        <v>625</v>
      </c>
      <c r="C1358" s="35" t="s">
        <v>972</v>
      </c>
      <c r="D1358" s="35" t="s">
        <v>1902</v>
      </c>
      <c r="E1358" s="35" t="s">
        <v>1581</v>
      </c>
      <c r="F1358" s="35"/>
      <c r="G1358" s="35" t="s">
        <v>1582</v>
      </c>
      <c r="H1358" s="35" t="s">
        <v>262</v>
      </c>
      <c r="I1358" s="36">
        <v>1.32</v>
      </c>
      <c r="J1358" s="36">
        <v>2440.37</v>
      </c>
    </row>
    <row r="1359" spans="2:10" x14ac:dyDescent="0.2">
      <c r="B1359" s="35" t="s">
        <v>625</v>
      </c>
      <c r="C1359" s="35" t="s">
        <v>972</v>
      </c>
      <c r="D1359" s="35" t="s">
        <v>1903</v>
      </c>
      <c r="E1359" s="35" t="s">
        <v>1581</v>
      </c>
      <c r="F1359" s="35"/>
      <c r="G1359" s="35" t="s">
        <v>1582</v>
      </c>
      <c r="H1359" s="35" t="s">
        <v>262</v>
      </c>
      <c r="I1359" s="36">
        <v>1.32</v>
      </c>
      <c r="J1359" s="36">
        <v>2441.69</v>
      </c>
    </row>
    <row r="1360" spans="2:10" x14ac:dyDescent="0.2">
      <c r="B1360" s="35" t="s">
        <v>625</v>
      </c>
      <c r="C1360" s="35" t="s">
        <v>972</v>
      </c>
      <c r="D1360" s="35" t="s">
        <v>1904</v>
      </c>
      <c r="E1360" s="35" t="s">
        <v>1581</v>
      </c>
      <c r="F1360" s="35"/>
      <c r="G1360" s="35" t="s">
        <v>1582</v>
      </c>
      <c r="H1360" s="35" t="s">
        <v>262</v>
      </c>
      <c r="I1360" s="36">
        <v>1.32</v>
      </c>
      <c r="J1360" s="36">
        <v>2443.0100000000002</v>
      </c>
    </row>
    <row r="1361" spans="2:10" x14ac:dyDescent="0.2">
      <c r="B1361" s="35" t="s">
        <v>629</v>
      </c>
      <c r="C1361" s="35" t="s">
        <v>972</v>
      </c>
      <c r="D1361" s="35" t="s">
        <v>1905</v>
      </c>
      <c r="E1361" s="35" t="s">
        <v>1581</v>
      </c>
      <c r="F1361" s="35"/>
      <c r="G1361" s="35" t="s">
        <v>1582</v>
      </c>
      <c r="H1361" s="35" t="s">
        <v>262</v>
      </c>
      <c r="I1361" s="36">
        <v>1.32</v>
      </c>
      <c r="J1361" s="36">
        <v>2444.33</v>
      </c>
    </row>
    <row r="1362" spans="2:10" x14ac:dyDescent="0.2">
      <c r="B1362" s="35" t="s">
        <v>631</v>
      </c>
      <c r="C1362" s="35" t="s">
        <v>972</v>
      </c>
      <c r="D1362" s="35" t="s">
        <v>1906</v>
      </c>
      <c r="E1362" s="35" t="s">
        <v>1581</v>
      </c>
      <c r="F1362" s="35"/>
      <c r="G1362" s="35" t="s">
        <v>1582</v>
      </c>
      <c r="H1362" s="35" t="s">
        <v>262</v>
      </c>
      <c r="I1362" s="36">
        <v>1.32</v>
      </c>
      <c r="J1362" s="36">
        <v>2445.65</v>
      </c>
    </row>
    <row r="1363" spans="2:10" x14ac:dyDescent="0.2">
      <c r="B1363" s="35" t="s">
        <v>631</v>
      </c>
      <c r="C1363" s="35" t="s">
        <v>972</v>
      </c>
      <c r="D1363" s="35" t="s">
        <v>1907</v>
      </c>
      <c r="E1363" s="35" t="s">
        <v>1581</v>
      </c>
      <c r="F1363" s="35"/>
      <c r="G1363" s="35" t="s">
        <v>1582</v>
      </c>
      <c r="H1363" s="35" t="s">
        <v>262</v>
      </c>
      <c r="I1363" s="36">
        <v>1.32</v>
      </c>
      <c r="J1363" s="36">
        <v>2446.9699999999998</v>
      </c>
    </row>
    <row r="1364" spans="2:10" x14ac:dyDescent="0.2">
      <c r="B1364" s="35" t="s">
        <v>631</v>
      </c>
      <c r="C1364" s="35" t="s">
        <v>972</v>
      </c>
      <c r="D1364" s="35" t="s">
        <v>1908</v>
      </c>
      <c r="E1364" s="35" t="s">
        <v>1581</v>
      </c>
      <c r="F1364" s="35"/>
      <c r="G1364" s="35" t="s">
        <v>1582</v>
      </c>
      <c r="H1364" s="35" t="s">
        <v>262</v>
      </c>
      <c r="I1364" s="36">
        <v>1.32</v>
      </c>
      <c r="J1364" s="36">
        <v>2448.29</v>
      </c>
    </row>
    <row r="1365" spans="2:10" x14ac:dyDescent="0.2">
      <c r="B1365" s="35" t="s">
        <v>631</v>
      </c>
      <c r="C1365" s="35" t="s">
        <v>972</v>
      </c>
      <c r="D1365" s="35" t="s">
        <v>1909</v>
      </c>
      <c r="E1365" s="35" t="s">
        <v>1581</v>
      </c>
      <c r="F1365" s="35"/>
      <c r="G1365" s="35" t="s">
        <v>1582</v>
      </c>
      <c r="H1365" s="35" t="s">
        <v>262</v>
      </c>
      <c r="I1365" s="36">
        <v>1.32</v>
      </c>
      <c r="J1365" s="36">
        <v>2449.61</v>
      </c>
    </row>
    <row r="1366" spans="2:10" x14ac:dyDescent="0.2">
      <c r="B1366" s="35" t="s">
        <v>631</v>
      </c>
      <c r="C1366" s="35" t="s">
        <v>972</v>
      </c>
      <c r="D1366" s="35" t="s">
        <v>1910</v>
      </c>
      <c r="E1366" s="35" t="s">
        <v>1581</v>
      </c>
      <c r="F1366" s="35"/>
      <c r="G1366" s="35" t="s">
        <v>1582</v>
      </c>
      <c r="H1366" s="35" t="s">
        <v>262</v>
      </c>
      <c r="I1366" s="36">
        <v>1.32</v>
      </c>
      <c r="J1366" s="36">
        <v>2450.9299999999998</v>
      </c>
    </row>
    <row r="1367" spans="2:10" x14ac:dyDescent="0.2">
      <c r="B1367" s="35" t="s">
        <v>631</v>
      </c>
      <c r="C1367" s="35" t="s">
        <v>91</v>
      </c>
      <c r="D1367" s="35" t="s">
        <v>1911</v>
      </c>
      <c r="E1367" s="35"/>
      <c r="F1367" s="35"/>
      <c r="G1367" s="35" t="s">
        <v>1912</v>
      </c>
      <c r="H1367" s="105" t="s">
        <v>135</v>
      </c>
      <c r="I1367" s="36">
        <v>266.47000000000003</v>
      </c>
      <c r="J1367" s="36">
        <v>2717.4</v>
      </c>
    </row>
    <row r="1368" spans="2:10" x14ac:dyDescent="0.2">
      <c r="B1368" s="35" t="s">
        <v>631</v>
      </c>
      <c r="C1368" s="35" t="s">
        <v>972</v>
      </c>
      <c r="D1368" s="35" t="s">
        <v>1913</v>
      </c>
      <c r="E1368" s="35" t="s">
        <v>1581</v>
      </c>
      <c r="F1368" s="35"/>
      <c r="G1368" s="35" t="s">
        <v>1582</v>
      </c>
      <c r="H1368" s="35" t="s">
        <v>262</v>
      </c>
      <c r="I1368" s="36">
        <v>1.32</v>
      </c>
      <c r="J1368" s="36">
        <v>2718.72</v>
      </c>
    </row>
    <row r="1369" spans="2:10" x14ac:dyDescent="0.2">
      <c r="B1369" s="35" t="s">
        <v>631</v>
      </c>
      <c r="C1369" s="35" t="s">
        <v>972</v>
      </c>
      <c r="D1369" s="35" t="s">
        <v>1914</v>
      </c>
      <c r="E1369" s="35" t="s">
        <v>1581</v>
      </c>
      <c r="F1369" s="35"/>
      <c r="G1369" s="35" t="s">
        <v>1582</v>
      </c>
      <c r="H1369" s="35" t="s">
        <v>262</v>
      </c>
      <c r="I1369" s="36">
        <v>1.32</v>
      </c>
      <c r="J1369" s="36">
        <v>2720.04</v>
      </c>
    </row>
    <row r="1370" spans="2:10" x14ac:dyDescent="0.2">
      <c r="B1370" s="35" t="s">
        <v>631</v>
      </c>
      <c r="C1370" s="35" t="s">
        <v>972</v>
      </c>
      <c r="D1370" s="35" t="s">
        <v>1915</v>
      </c>
      <c r="E1370" s="35" t="s">
        <v>1581</v>
      </c>
      <c r="F1370" s="35"/>
      <c r="G1370" s="35" t="s">
        <v>1582</v>
      </c>
      <c r="H1370" s="35" t="s">
        <v>262</v>
      </c>
      <c r="I1370" s="36">
        <v>1.32</v>
      </c>
      <c r="J1370" s="36">
        <v>2721.36</v>
      </c>
    </row>
    <row r="1371" spans="2:10" x14ac:dyDescent="0.2">
      <c r="B1371" s="35" t="s">
        <v>631</v>
      </c>
      <c r="C1371" s="35" t="s">
        <v>91</v>
      </c>
      <c r="D1371" s="35" t="s">
        <v>1911</v>
      </c>
      <c r="E1371" s="35"/>
      <c r="F1371" s="35"/>
      <c r="G1371" s="35" t="s">
        <v>1577</v>
      </c>
      <c r="H1371" s="105" t="s">
        <v>135</v>
      </c>
      <c r="I1371" s="36">
        <v>14</v>
      </c>
      <c r="J1371" s="36">
        <v>2735.36</v>
      </c>
    </row>
    <row r="1372" spans="2:10" x14ac:dyDescent="0.2">
      <c r="B1372" s="35" t="s">
        <v>631</v>
      </c>
      <c r="C1372" s="35" t="s">
        <v>972</v>
      </c>
      <c r="D1372" s="35" t="s">
        <v>1916</v>
      </c>
      <c r="E1372" s="35" t="s">
        <v>1581</v>
      </c>
      <c r="F1372" s="35"/>
      <c r="G1372" s="35" t="s">
        <v>1582</v>
      </c>
      <c r="H1372" s="35" t="s">
        <v>262</v>
      </c>
      <c r="I1372" s="36">
        <v>1.32</v>
      </c>
      <c r="J1372" s="36">
        <v>2736.68</v>
      </c>
    </row>
    <row r="1373" spans="2:10" x14ac:dyDescent="0.2">
      <c r="B1373" s="35" t="s">
        <v>641</v>
      </c>
      <c r="C1373" s="35" t="s">
        <v>972</v>
      </c>
      <c r="D1373" s="35" t="s">
        <v>1917</v>
      </c>
      <c r="E1373" s="35" t="s">
        <v>1581</v>
      </c>
      <c r="F1373" s="35"/>
      <c r="G1373" s="35" t="s">
        <v>1582</v>
      </c>
      <c r="H1373" s="35" t="s">
        <v>262</v>
      </c>
      <c r="I1373" s="36">
        <v>1.32</v>
      </c>
      <c r="J1373" s="36">
        <v>2738</v>
      </c>
    </row>
    <row r="1374" spans="2:10" x14ac:dyDescent="0.2">
      <c r="B1374" s="35" t="s">
        <v>641</v>
      </c>
      <c r="C1374" s="35" t="s">
        <v>972</v>
      </c>
      <c r="D1374" s="35" t="s">
        <v>1918</v>
      </c>
      <c r="E1374" s="35" t="s">
        <v>1581</v>
      </c>
      <c r="F1374" s="35"/>
      <c r="G1374" s="35" t="s">
        <v>1582</v>
      </c>
      <c r="H1374" s="35" t="s">
        <v>262</v>
      </c>
      <c r="I1374" s="36">
        <v>1.32</v>
      </c>
      <c r="J1374" s="36">
        <v>2739.32</v>
      </c>
    </row>
    <row r="1375" spans="2:10" x14ac:dyDescent="0.2">
      <c r="B1375" s="35" t="s">
        <v>641</v>
      </c>
      <c r="C1375" s="35" t="s">
        <v>972</v>
      </c>
      <c r="D1375" s="35" t="s">
        <v>1919</v>
      </c>
      <c r="E1375" s="35" t="s">
        <v>1581</v>
      </c>
      <c r="F1375" s="35"/>
      <c r="G1375" s="35" t="s">
        <v>1582</v>
      </c>
      <c r="H1375" s="35" t="s">
        <v>262</v>
      </c>
      <c r="I1375" s="36">
        <v>1.32</v>
      </c>
      <c r="J1375" s="36">
        <v>2740.64</v>
      </c>
    </row>
    <row r="1376" spans="2:10" x14ac:dyDescent="0.2">
      <c r="B1376" s="35" t="s">
        <v>641</v>
      </c>
      <c r="C1376" s="35" t="s">
        <v>972</v>
      </c>
      <c r="D1376" s="35" t="s">
        <v>1920</v>
      </c>
      <c r="E1376" s="35" t="s">
        <v>1581</v>
      </c>
      <c r="F1376" s="35"/>
      <c r="G1376" s="35" t="s">
        <v>1582</v>
      </c>
      <c r="H1376" s="35" t="s">
        <v>262</v>
      </c>
      <c r="I1376" s="36">
        <v>1.32</v>
      </c>
      <c r="J1376" s="36">
        <v>2741.96</v>
      </c>
    </row>
    <row r="1377" spans="2:10" x14ac:dyDescent="0.2">
      <c r="B1377" s="35" t="s">
        <v>641</v>
      </c>
      <c r="C1377" s="35" t="s">
        <v>972</v>
      </c>
      <c r="D1377" s="35" t="s">
        <v>1921</v>
      </c>
      <c r="E1377" s="35" t="s">
        <v>1581</v>
      </c>
      <c r="F1377" s="35"/>
      <c r="G1377" s="35" t="s">
        <v>1582</v>
      </c>
      <c r="H1377" s="35" t="s">
        <v>262</v>
      </c>
      <c r="I1377" s="36">
        <v>1.32</v>
      </c>
      <c r="J1377" s="36">
        <v>2743.28</v>
      </c>
    </row>
    <row r="1378" spans="2:10" x14ac:dyDescent="0.2">
      <c r="B1378" s="35" t="s">
        <v>647</v>
      </c>
      <c r="C1378" s="35" t="s">
        <v>972</v>
      </c>
      <c r="D1378" s="35" t="s">
        <v>1922</v>
      </c>
      <c r="E1378" s="35" t="s">
        <v>1581</v>
      </c>
      <c r="F1378" s="35"/>
      <c r="G1378" s="35" t="s">
        <v>1582</v>
      </c>
      <c r="H1378" s="35" t="s">
        <v>262</v>
      </c>
      <c r="I1378" s="36">
        <v>1.32</v>
      </c>
      <c r="J1378" s="36">
        <v>2744.6</v>
      </c>
    </row>
    <row r="1379" spans="2:10" x14ac:dyDescent="0.2">
      <c r="B1379" s="35" t="s">
        <v>647</v>
      </c>
      <c r="C1379" s="35" t="s">
        <v>972</v>
      </c>
      <c r="D1379" s="35" t="s">
        <v>1923</v>
      </c>
      <c r="E1379" s="35" t="s">
        <v>1581</v>
      </c>
      <c r="F1379" s="35"/>
      <c r="G1379" s="35" t="s">
        <v>1582</v>
      </c>
      <c r="H1379" s="35" t="s">
        <v>262</v>
      </c>
      <c r="I1379" s="36">
        <v>1.32</v>
      </c>
      <c r="J1379" s="36">
        <v>2745.92</v>
      </c>
    </row>
    <row r="1380" spans="2:10" x14ac:dyDescent="0.2">
      <c r="B1380" s="35" t="s">
        <v>647</v>
      </c>
      <c r="C1380" s="35" t="s">
        <v>972</v>
      </c>
      <c r="D1380" s="35" t="s">
        <v>1924</v>
      </c>
      <c r="E1380" s="35" t="s">
        <v>1581</v>
      </c>
      <c r="F1380" s="35"/>
      <c r="G1380" s="35" t="s">
        <v>1582</v>
      </c>
      <c r="H1380" s="35" t="s">
        <v>262</v>
      </c>
      <c r="I1380" s="36">
        <v>1.32</v>
      </c>
      <c r="J1380" s="36">
        <v>2747.24</v>
      </c>
    </row>
    <row r="1381" spans="2:10" x14ac:dyDescent="0.2">
      <c r="B1381" s="35" t="s">
        <v>647</v>
      </c>
      <c r="C1381" s="35" t="s">
        <v>972</v>
      </c>
      <c r="D1381" s="35" t="s">
        <v>1925</v>
      </c>
      <c r="E1381" s="35" t="s">
        <v>1581</v>
      </c>
      <c r="F1381" s="35"/>
      <c r="G1381" s="35" t="s">
        <v>1582</v>
      </c>
      <c r="H1381" s="35" t="s">
        <v>262</v>
      </c>
      <c r="I1381" s="36">
        <v>1.32</v>
      </c>
      <c r="J1381" s="36">
        <v>2748.56</v>
      </c>
    </row>
    <row r="1382" spans="2:10" x14ac:dyDescent="0.2">
      <c r="B1382" s="35" t="s">
        <v>652</v>
      </c>
      <c r="C1382" s="35" t="s">
        <v>972</v>
      </c>
      <c r="D1382" s="35" t="s">
        <v>1926</v>
      </c>
      <c r="E1382" s="35" t="s">
        <v>1581</v>
      </c>
      <c r="F1382" s="35"/>
      <c r="G1382" s="35" t="s">
        <v>1582</v>
      </c>
      <c r="H1382" s="35" t="s">
        <v>262</v>
      </c>
      <c r="I1382" s="36">
        <v>1.32</v>
      </c>
      <c r="J1382" s="36">
        <v>2749.88</v>
      </c>
    </row>
    <row r="1383" spans="2:10" x14ac:dyDescent="0.2">
      <c r="B1383" s="35" t="s">
        <v>652</v>
      </c>
      <c r="C1383" s="35" t="s">
        <v>972</v>
      </c>
      <c r="D1383" s="35" t="s">
        <v>1927</v>
      </c>
      <c r="E1383" s="35" t="s">
        <v>1581</v>
      </c>
      <c r="F1383" s="35"/>
      <c r="G1383" s="35" t="s">
        <v>1582</v>
      </c>
      <c r="H1383" s="35" t="s">
        <v>262</v>
      </c>
      <c r="I1383" s="36">
        <v>1.32</v>
      </c>
      <c r="J1383" s="36">
        <v>2751.2</v>
      </c>
    </row>
    <row r="1384" spans="2:10" x14ac:dyDescent="0.2">
      <c r="B1384" s="35" t="s">
        <v>652</v>
      </c>
      <c r="C1384" s="35" t="s">
        <v>972</v>
      </c>
      <c r="D1384" s="35" t="s">
        <v>1928</v>
      </c>
      <c r="E1384" s="35" t="s">
        <v>1581</v>
      </c>
      <c r="F1384" s="35"/>
      <c r="G1384" s="35" t="s">
        <v>1582</v>
      </c>
      <c r="H1384" s="35" t="s">
        <v>262</v>
      </c>
      <c r="I1384" s="36">
        <v>1.32</v>
      </c>
      <c r="J1384" s="36">
        <v>2752.52</v>
      </c>
    </row>
    <row r="1385" spans="2:10" x14ac:dyDescent="0.2">
      <c r="B1385" s="35" t="s">
        <v>657</v>
      </c>
      <c r="C1385" s="35" t="s">
        <v>972</v>
      </c>
      <c r="D1385" s="35" t="s">
        <v>1929</v>
      </c>
      <c r="E1385" s="35" t="s">
        <v>1581</v>
      </c>
      <c r="F1385" s="35"/>
      <c r="G1385" s="35" t="s">
        <v>1582</v>
      </c>
      <c r="H1385" s="35" t="s">
        <v>262</v>
      </c>
      <c r="I1385" s="36">
        <v>1.32</v>
      </c>
      <c r="J1385" s="36">
        <v>2753.84</v>
      </c>
    </row>
    <row r="1386" spans="2:10" x14ac:dyDescent="0.2">
      <c r="B1386" s="35" t="s">
        <v>657</v>
      </c>
      <c r="C1386" s="35" t="s">
        <v>972</v>
      </c>
      <c r="D1386" s="35" t="s">
        <v>1930</v>
      </c>
      <c r="E1386" s="35" t="s">
        <v>1581</v>
      </c>
      <c r="F1386" s="35"/>
      <c r="G1386" s="35" t="s">
        <v>1582</v>
      </c>
      <c r="H1386" s="35" t="s">
        <v>262</v>
      </c>
      <c r="I1386" s="36">
        <v>1.32</v>
      </c>
      <c r="J1386" s="36">
        <v>2755.16</v>
      </c>
    </row>
    <row r="1387" spans="2:10" x14ac:dyDescent="0.2">
      <c r="B1387" s="35" t="s">
        <v>657</v>
      </c>
      <c r="C1387" s="35" t="s">
        <v>972</v>
      </c>
      <c r="D1387" s="35" t="s">
        <v>1931</v>
      </c>
      <c r="E1387" s="35" t="s">
        <v>1581</v>
      </c>
      <c r="F1387" s="35"/>
      <c r="G1387" s="35" t="s">
        <v>1582</v>
      </c>
      <c r="H1387" s="35" t="s">
        <v>262</v>
      </c>
      <c r="I1387" s="36">
        <v>1.32</v>
      </c>
      <c r="J1387" s="36">
        <v>2756.48</v>
      </c>
    </row>
    <row r="1388" spans="2:10" x14ac:dyDescent="0.2">
      <c r="B1388" s="35" t="s">
        <v>657</v>
      </c>
      <c r="C1388" s="35" t="s">
        <v>972</v>
      </c>
      <c r="D1388" s="35" t="s">
        <v>1932</v>
      </c>
      <c r="E1388" s="35" t="s">
        <v>1581</v>
      </c>
      <c r="F1388" s="35"/>
      <c r="G1388" s="35" t="s">
        <v>1582</v>
      </c>
      <c r="H1388" s="35" t="s">
        <v>262</v>
      </c>
      <c r="I1388" s="36">
        <v>1.32</v>
      </c>
      <c r="J1388" s="36">
        <v>2757.8</v>
      </c>
    </row>
    <row r="1389" spans="2:10" x14ac:dyDescent="0.2">
      <c r="B1389" s="35" t="s">
        <v>662</v>
      </c>
      <c r="C1389" s="35" t="s">
        <v>972</v>
      </c>
      <c r="D1389" s="35" t="s">
        <v>1933</v>
      </c>
      <c r="E1389" s="35" t="s">
        <v>1581</v>
      </c>
      <c r="F1389" s="35"/>
      <c r="G1389" s="35" t="s">
        <v>1582</v>
      </c>
      <c r="H1389" s="35" t="s">
        <v>262</v>
      </c>
      <c r="I1389" s="36">
        <v>1.32</v>
      </c>
      <c r="J1389" s="36">
        <v>2759.12</v>
      </c>
    </row>
    <row r="1390" spans="2:10" x14ac:dyDescent="0.2">
      <c r="B1390" s="35" t="s">
        <v>662</v>
      </c>
      <c r="C1390" s="35" t="s">
        <v>972</v>
      </c>
      <c r="D1390" s="35" t="s">
        <v>1934</v>
      </c>
      <c r="E1390" s="35" t="s">
        <v>1581</v>
      </c>
      <c r="F1390" s="35"/>
      <c r="G1390" s="35" t="s">
        <v>1582</v>
      </c>
      <c r="H1390" s="35" t="s">
        <v>262</v>
      </c>
      <c r="I1390" s="36">
        <v>1.32</v>
      </c>
      <c r="J1390" s="36">
        <v>2760.44</v>
      </c>
    </row>
    <row r="1391" spans="2:10" x14ac:dyDescent="0.2">
      <c r="B1391" s="35" t="s">
        <v>665</v>
      </c>
      <c r="C1391" s="35" t="s">
        <v>972</v>
      </c>
      <c r="D1391" s="35" t="s">
        <v>1935</v>
      </c>
      <c r="E1391" s="35" t="s">
        <v>1581</v>
      </c>
      <c r="F1391" s="35"/>
      <c r="G1391" s="35" t="s">
        <v>1582</v>
      </c>
      <c r="H1391" s="35" t="s">
        <v>262</v>
      </c>
      <c r="I1391" s="36">
        <v>1.32</v>
      </c>
      <c r="J1391" s="36">
        <v>2761.76</v>
      </c>
    </row>
    <row r="1392" spans="2:10" x14ac:dyDescent="0.2">
      <c r="B1392" s="35" t="s">
        <v>665</v>
      </c>
      <c r="C1392" s="35" t="s">
        <v>972</v>
      </c>
      <c r="D1392" s="35" t="s">
        <v>1936</v>
      </c>
      <c r="E1392" s="35" t="s">
        <v>1581</v>
      </c>
      <c r="F1392" s="35"/>
      <c r="G1392" s="35" t="s">
        <v>1582</v>
      </c>
      <c r="H1392" s="35" t="s">
        <v>262</v>
      </c>
      <c r="I1392" s="36">
        <v>1.32</v>
      </c>
      <c r="J1392" s="36">
        <v>2763.08</v>
      </c>
    </row>
    <row r="1393" spans="2:10" x14ac:dyDescent="0.2">
      <c r="B1393" s="35" t="s">
        <v>667</v>
      </c>
      <c r="C1393" s="35" t="s">
        <v>972</v>
      </c>
      <c r="D1393" s="35" t="s">
        <v>1937</v>
      </c>
      <c r="E1393" s="35" t="s">
        <v>1581</v>
      </c>
      <c r="F1393" s="35"/>
      <c r="G1393" s="35" t="s">
        <v>1582</v>
      </c>
      <c r="H1393" s="35" t="s">
        <v>262</v>
      </c>
      <c r="I1393" s="36">
        <v>1.32</v>
      </c>
      <c r="J1393" s="36">
        <v>2764.4</v>
      </c>
    </row>
    <row r="1394" spans="2:10" x14ac:dyDescent="0.2">
      <c r="B1394" s="35" t="s">
        <v>667</v>
      </c>
      <c r="C1394" s="35" t="s">
        <v>972</v>
      </c>
      <c r="D1394" s="35" t="s">
        <v>1938</v>
      </c>
      <c r="E1394" s="35" t="s">
        <v>1581</v>
      </c>
      <c r="F1394" s="35"/>
      <c r="G1394" s="35" t="s">
        <v>1582</v>
      </c>
      <c r="H1394" s="35" t="s">
        <v>262</v>
      </c>
      <c r="I1394" s="36">
        <v>1.32</v>
      </c>
      <c r="J1394" s="36">
        <v>2765.72</v>
      </c>
    </row>
    <row r="1395" spans="2:10" x14ac:dyDescent="0.2">
      <c r="B1395" s="35" t="s">
        <v>667</v>
      </c>
      <c r="C1395" s="35" t="s">
        <v>972</v>
      </c>
      <c r="D1395" s="35" t="s">
        <v>1939</v>
      </c>
      <c r="E1395" s="35" t="s">
        <v>1581</v>
      </c>
      <c r="F1395" s="35"/>
      <c r="G1395" s="35" t="s">
        <v>1582</v>
      </c>
      <c r="H1395" s="35" t="s">
        <v>262</v>
      </c>
      <c r="I1395" s="36">
        <v>1.32</v>
      </c>
      <c r="J1395" s="36">
        <v>2767.04</v>
      </c>
    </row>
    <row r="1396" spans="2:10" x14ac:dyDescent="0.2">
      <c r="B1396" s="35" t="s">
        <v>667</v>
      </c>
      <c r="C1396" s="35" t="s">
        <v>972</v>
      </c>
      <c r="D1396" s="35" t="s">
        <v>1940</v>
      </c>
      <c r="E1396" s="35" t="s">
        <v>1581</v>
      </c>
      <c r="F1396" s="35"/>
      <c r="G1396" s="35" t="s">
        <v>1582</v>
      </c>
      <c r="H1396" s="35" t="s">
        <v>262</v>
      </c>
      <c r="I1396" s="36">
        <v>1.32</v>
      </c>
      <c r="J1396" s="36">
        <v>2768.36</v>
      </c>
    </row>
    <row r="1397" spans="2:10" x14ac:dyDescent="0.2">
      <c r="B1397" s="35" t="s">
        <v>672</v>
      </c>
      <c r="C1397" s="35" t="s">
        <v>972</v>
      </c>
      <c r="D1397" s="35" t="s">
        <v>1941</v>
      </c>
      <c r="E1397" s="35" t="s">
        <v>1581</v>
      </c>
      <c r="F1397" s="35"/>
      <c r="G1397" s="35" t="s">
        <v>1582</v>
      </c>
      <c r="H1397" s="35" t="s">
        <v>262</v>
      </c>
      <c r="I1397" s="36">
        <v>1.32</v>
      </c>
      <c r="J1397" s="36">
        <v>2769.68</v>
      </c>
    </row>
    <row r="1398" spans="2:10" x14ac:dyDescent="0.2">
      <c r="B1398" s="35" t="s">
        <v>672</v>
      </c>
      <c r="C1398" s="35" t="s">
        <v>972</v>
      </c>
      <c r="D1398" s="35" t="s">
        <v>1942</v>
      </c>
      <c r="E1398" s="35" t="s">
        <v>1581</v>
      </c>
      <c r="F1398" s="35"/>
      <c r="G1398" s="35" t="s">
        <v>1582</v>
      </c>
      <c r="H1398" s="35" t="s">
        <v>262</v>
      </c>
      <c r="I1398" s="36">
        <v>1.32</v>
      </c>
      <c r="J1398" s="36">
        <v>2771</v>
      </c>
    </row>
    <row r="1399" spans="2:10" x14ac:dyDescent="0.2">
      <c r="B1399" s="35" t="s">
        <v>672</v>
      </c>
      <c r="C1399" s="35" t="s">
        <v>972</v>
      </c>
      <c r="D1399" s="35" t="s">
        <v>1943</v>
      </c>
      <c r="E1399" s="35" t="s">
        <v>1581</v>
      </c>
      <c r="F1399" s="35"/>
      <c r="G1399" s="35" t="s">
        <v>1582</v>
      </c>
      <c r="H1399" s="35" t="s">
        <v>262</v>
      </c>
      <c r="I1399" s="36">
        <v>1.32</v>
      </c>
      <c r="J1399" s="36">
        <v>2772.32</v>
      </c>
    </row>
    <row r="1400" spans="2:10" x14ac:dyDescent="0.2">
      <c r="B1400" s="35" t="s">
        <v>675</v>
      </c>
      <c r="C1400" s="35" t="s">
        <v>972</v>
      </c>
      <c r="D1400" s="35" t="s">
        <v>1944</v>
      </c>
      <c r="E1400" s="35" t="s">
        <v>1581</v>
      </c>
      <c r="F1400" s="35"/>
      <c r="G1400" s="35" t="s">
        <v>1582</v>
      </c>
      <c r="H1400" s="35" t="s">
        <v>262</v>
      </c>
      <c r="I1400" s="36">
        <v>1.32</v>
      </c>
      <c r="J1400" s="36">
        <v>2773.64</v>
      </c>
    </row>
    <row r="1401" spans="2:10" x14ac:dyDescent="0.2">
      <c r="B1401" s="35" t="s">
        <v>675</v>
      </c>
      <c r="C1401" s="35" t="s">
        <v>972</v>
      </c>
      <c r="D1401" s="35" t="s">
        <v>1945</v>
      </c>
      <c r="E1401" s="35" t="s">
        <v>1581</v>
      </c>
      <c r="F1401" s="35"/>
      <c r="G1401" s="35" t="s">
        <v>1582</v>
      </c>
      <c r="H1401" s="35" t="s">
        <v>262</v>
      </c>
      <c r="I1401" s="36">
        <v>1.32</v>
      </c>
      <c r="J1401" s="36">
        <v>2774.96</v>
      </c>
    </row>
    <row r="1402" spans="2:10" x14ac:dyDescent="0.2">
      <c r="B1402" s="35" t="s">
        <v>678</v>
      </c>
      <c r="C1402" s="35" t="s">
        <v>972</v>
      </c>
      <c r="D1402" s="35" t="s">
        <v>1946</v>
      </c>
      <c r="E1402" s="35" t="s">
        <v>1581</v>
      </c>
      <c r="F1402" s="35"/>
      <c r="G1402" s="35" t="s">
        <v>1582</v>
      </c>
      <c r="H1402" s="35" t="s">
        <v>262</v>
      </c>
      <c r="I1402" s="36">
        <v>1.32</v>
      </c>
      <c r="J1402" s="36">
        <v>2776.28</v>
      </c>
    </row>
    <row r="1403" spans="2:10" x14ac:dyDescent="0.2">
      <c r="B1403" s="35" t="s">
        <v>678</v>
      </c>
      <c r="C1403" s="35" t="s">
        <v>972</v>
      </c>
      <c r="D1403" s="35" t="s">
        <v>1947</v>
      </c>
      <c r="E1403" s="35" t="s">
        <v>1581</v>
      </c>
      <c r="F1403" s="35"/>
      <c r="G1403" s="35" t="s">
        <v>1582</v>
      </c>
      <c r="H1403" s="35" t="s">
        <v>262</v>
      </c>
      <c r="I1403" s="36">
        <v>1.32</v>
      </c>
      <c r="J1403" s="36">
        <v>2777.6</v>
      </c>
    </row>
    <row r="1404" spans="2:10" x14ac:dyDescent="0.2">
      <c r="B1404" s="35" t="s">
        <v>678</v>
      </c>
      <c r="C1404" s="35" t="s">
        <v>972</v>
      </c>
      <c r="D1404" s="35" t="s">
        <v>1948</v>
      </c>
      <c r="E1404" s="35" t="s">
        <v>1581</v>
      </c>
      <c r="F1404" s="35"/>
      <c r="G1404" s="35" t="s">
        <v>1582</v>
      </c>
      <c r="H1404" s="35" t="s">
        <v>262</v>
      </c>
      <c r="I1404" s="36">
        <v>1.32</v>
      </c>
      <c r="J1404" s="36">
        <v>2778.92</v>
      </c>
    </row>
    <row r="1405" spans="2:10" x14ac:dyDescent="0.2">
      <c r="B1405" s="35" t="s">
        <v>678</v>
      </c>
      <c r="C1405" s="35" t="s">
        <v>972</v>
      </c>
      <c r="D1405" s="35" t="s">
        <v>1949</v>
      </c>
      <c r="E1405" s="35" t="s">
        <v>1581</v>
      </c>
      <c r="F1405" s="35"/>
      <c r="G1405" s="35" t="s">
        <v>1582</v>
      </c>
      <c r="H1405" s="35" t="s">
        <v>262</v>
      </c>
      <c r="I1405" s="36">
        <v>2.5</v>
      </c>
      <c r="J1405" s="36">
        <v>2781.42</v>
      </c>
    </row>
    <row r="1406" spans="2:10" x14ac:dyDescent="0.2">
      <c r="B1406" s="35" t="s">
        <v>678</v>
      </c>
      <c r="C1406" s="35" t="s">
        <v>972</v>
      </c>
      <c r="D1406" s="35"/>
      <c r="E1406" s="35"/>
      <c r="F1406" s="35"/>
      <c r="G1406" s="35" t="s">
        <v>1884</v>
      </c>
      <c r="H1406" s="35" t="s">
        <v>1049</v>
      </c>
      <c r="I1406" s="36">
        <v>3</v>
      </c>
      <c r="J1406" s="36">
        <v>2784.42</v>
      </c>
    </row>
    <row r="1407" spans="2:10" x14ac:dyDescent="0.2">
      <c r="B1407" s="35" t="s">
        <v>682</v>
      </c>
      <c r="C1407" s="35" t="s">
        <v>972</v>
      </c>
      <c r="D1407" s="35" t="s">
        <v>1950</v>
      </c>
      <c r="E1407" s="35" t="s">
        <v>1581</v>
      </c>
      <c r="F1407" s="35"/>
      <c r="G1407" s="35" t="s">
        <v>1582</v>
      </c>
      <c r="H1407" s="35" t="s">
        <v>262</v>
      </c>
      <c r="I1407" s="36">
        <v>1.32</v>
      </c>
      <c r="J1407" s="36">
        <v>2785.74</v>
      </c>
    </row>
    <row r="1408" spans="2:10" x14ac:dyDescent="0.2">
      <c r="B1408" s="35" t="s">
        <v>682</v>
      </c>
      <c r="C1408" s="35" t="s">
        <v>972</v>
      </c>
      <c r="D1408" s="35" t="s">
        <v>1951</v>
      </c>
      <c r="E1408" s="35" t="s">
        <v>1581</v>
      </c>
      <c r="F1408" s="35"/>
      <c r="G1408" s="35" t="s">
        <v>1582</v>
      </c>
      <c r="H1408" s="35" t="s">
        <v>262</v>
      </c>
      <c r="I1408" s="36">
        <v>1.32</v>
      </c>
      <c r="J1408" s="36">
        <v>2787.06</v>
      </c>
    </row>
    <row r="1409" spans="2:10" x14ac:dyDescent="0.2">
      <c r="B1409" s="35" t="s">
        <v>682</v>
      </c>
      <c r="C1409" s="35" t="s">
        <v>972</v>
      </c>
      <c r="D1409" s="35" t="s">
        <v>1952</v>
      </c>
      <c r="E1409" s="35" t="s">
        <v>1581</v>
      </c>
      <c r="F1409" s="35"/>
      <c r="G1409" s="35" t="s">
        <v>1582</v>
      </c>
      <c r="H1409" s="35" t="s">
        <v>262</v>
      </c>
      <c r="I1409" s="36">
        <v>1.32</v>
      </c>
      <c r="J1409" s="36">
        <v>2788.38</v>
      </c>
    </row>
    <row r="1410" spans="2:10" x14ac:dyDescent="0.2">
      <c r="B1410" s="35" t="s">
        <v>686</v>
      </c>
      <c r="C1410" s="35" t="s">
        <v>972</v>
      </c>
      <c r="D1410" s="35" t="s">
        <v>1953</v>
      </c>
      <c r="E1410" s="35" t="s">
        <v>1581</v>
      </c>
      <c r="F1410" s="35"/>
      <c r="G1410" s="35" t="s">
        <v>1582</v>
      </c>
      <c r="H1410" s="35" t="s">
        <v>262</v>
      </c>
      <c r="I1410" s="36">
        <v>1.32</v>
      </c>
      <c r="J1410" s="36">
        <v>2789.7</v>
      </c>
    </row>
    <row r="1411" spans="2:10" x14ac:dyDescent="0.2">
      <c r="B1411" s="35" t="s">
        <v>686</v>
      </c>
      <c r="C1411" s="35" t="s">
        <v>972</v>
      </c>
      <c r="D1411" s="35" t="s">
        <v>1954</v>
      </c>
      <c r="E1411" s="35" t="s">
        <v>1581</v>
      </c>
      <c r="F1411" s="35"/>
      <c r="G1411" s="35" t="s">
        <v>1582</v>
      </c>
      <c r="H1411" s="35" t="s">
        <v>262</v>
      </c>
      <c r="I1411" s="36">
        <v>1.32</v>
      </c>
      <c r="J1411" s="36">
        <v>2791.02</v>
      </c>
    </row>
    <row r="1412" spans="2:10" x14ac:dyDescent="0.2">
      <c r="B1412" s="35" t="s">
        <v>686</v>
      </c>
      <c r="C1412" s="35" t="s">
        <v>972</v>
      </c>
      <c r="D1412" s="35" t="s">
        <v>1955</v>
      </c>
      <c r="E1412" s="35" t="s">
        <v>1581</v>
      </c>
      <c r="F1412" s="35"/>
      <c r="G1412" s="35" t="s">
        <v>1582</v>
      </c>
      <c r="H1412" s="35" t="s">
        <v>262</v>
      </c>
      <c r="I1412" s="36">
        <v>1.32</v>
      </c>
      <c r="J1412" s="36">
        <v>2792.34</v>
      </c>
    </row>
    <row r="1413" spans="2:10" x14ac:dyDescent="0.2">
      <c r="B1413" s="35" t="s">
        <v>686</v>
      </c>
      <c r="C1413" s="35" t="s">
        <v>972</v>
      </c>
      <c r="D1413" s="35"/>
      <c r="E1413" s="35"/>
      <c r="F1413" s="35"/>
      <c r="G1413" s="35"/>
      <c r="H1413" s="35" t="s">
        <v>1049</v>
      </c>
      <c r="I1413" s="36">
        <v>85</v>
      </c>
      <c r="J1413" s="36">
        <v>2877.34</v>
      </c>
    </row>
    <row r="1414" spans="2:10" x14ac:dyDescent="0.2">
      <c r="B1414" s="35" t="s">
        <v>690</v>
      </c>
      <c r="C1414" s="35" t="s">
        <v>972</v>
      </c>
      <c r="D1414" s="35" t="s">
        <v>1956</v>
      </c>
      <c r="E1414" s="35" t="s">
        <v>1581</v>
      </c>
      <c r="F1414" s="35"/>
      <c r="G1414" s="35" t="s">
        <v>1582</v>
      </c>
      <c r="H1414" s="35" t="s">
        <v>262</v>
      </c>
      <c r="I1414" s="36">
        <v>1.32</v>
      </c>
      <c r="J1414" s="36">
        <v>2878.66</v>
      </c>
    </row>
    <row r="1415" spans="2:10" x14ac:dyDescent="0.2">
      <c r="B1415" s="35" t="s">
        <v>690</v>
      </c>
      <c r="C1415" s="35" t="s">
        <v>972</v>
      </c>
      <c r="D1415" s="35" t="s">
        <v>1957</v>
      </c>
      <c r="E1415" s="35" t="s">
        <v>1581</v>
      </c>
      <c r="F1415" s="35"/>
      <c r="G1415" s="35" t="s">
        <v>1582</v>
      </c>
      <c r="H1415" s="35" t="s">
        <v>262</v>
      </c>
      <c r="I1415" s="36">
        <v>1.32</v>
      </c>
      <c r="J1415" s="36">
        <v>2879.98</v>
      </c>
    </row>
    <row r="1416" spans="2:10" x14ac:dyDescent="0.2">
      <c r="B1416" s="35" t="s">
        <v>690</v>
      </c>
      <c r="C1416" s="35" t="s">
        <v>972</v>
      </c>
      <c r="D1416" s="35" t="s">
        <v>1958</v>
      </c>
      <c r="E1416" s="35" t="s">
        <v>1581</v>
      </c>
      <c r="F1416" s="35"/>
      <c r="G1416" s="35" t="s">
        <v>1582</v>
      </c>
      <c r="H1416" s="35" t="s">
        <v>262</v>
      </c>
      <c r="I1416" s="36">
        <v>1.32</v>
      </c>
      <c r="J1416" s="36">
        <v>2881.3</v>
      </c>
    </row>
    <row r="1417" spans="2:10" x14ac:dyDescent="0.2">
      <c r="B1417" s="35" t="s">
        <v>694</v>
      </c>
      <c r="C1417" s="35" t="s">
        <v>972</v>
      </c>
      <c r="D1417" s="35" t="s">
        <v>1959</v>
      </c>
      <c r="E1417" s="35" t="s">
        <v>1581</v>
      </c>
      <c r="F1417" s="35"/>
      <c r="G1417" s="35" t="s">
        <v>1582</v>
      </c>
      <c r="H1417" s="35" t="s">
        <v>262</v>
      </c>
      <c r="I1417" s="36">
        <v>1.32</v>
      </c>
      <c r="J1417" s="36">
        <v>2882.62</v>
      </c>
    </row>
    <row r="1418" spans="2:10" x14ac:dyDescent="0.2">
      <c r="B1418" s="35" t="s">
        <v>694</v>
      </c>
      <c r="C1418" s="35" t="s">
        <v>972</v>
      </c>
      <c r="D1418" s="35" t="s">
        <v>1960</v>
      </c>
      <c r="E1418" s="35" t="s">
        <v>1581</v>
      </c>
      <c r="F1418" s="35"/>
      <c r="G1418" s="35" t="s">
        <v>1582</v>
      </c>
      <c r="H1418" s="35" t="s">
        <v>262</v>
      </c>
      <c r="I1418" s="36">
        <v>1.32</v>
      </c>
      <c r="J1418" s="36">
        <v>2883.94</v>
      </c>
    </row>
    <row r="1419" spans="2:10" x14ac:dyDescent="0.2">
      <c r="B1419" s="35" t="s">
        <v>694</v>
      </c>
      <c r="C1419" s="35" t="s">
        <v>972</v>
      </c>
      <c r="D1419" s="35" t="s">
        <v>1961</v>
      </c>
      <c r="E1419" s="35" t="s">
        <v>1581</v>
      </c>
      <c r="F1419" s="35"/>
      <c r="G1419" s="35" t="s">
        <v>1582</v>
      </c>
      <c r="H1419" s="35" t="s">
        <v>262</v>
      </c>
      <c r="I1419" s="36">
        <v>1.32</v>
      </c>
      <c r="J1419" s="36">
        <v>2885.26</v>
      </c>
    </row>
    <row r="1420" spans="2:10" x14ac:dyDescent="0.2">
      <c r="B1420" s="35" t="s">
        <v>694</v>
      </c>
      <c r="C1420" s="35" t="s">
        <v>972</v>
      </c>
      <c r="D1420" s="35" t="s">
        <v>1962</v>
      </c>
      <c r="E1420" s="35" t="s">
        <v>1581</v>
      </c>
      <c r="F1420" s="35"/>
      <c r="G1420" s="35" t="s">
        <v>1582</v>
      </c>
      <c r="H1420" s="35" t="s">
        <v>262</v>
      </c>
      <c r="I1420" s="36">
        <v>1.32</v>
      </c>
      <c r="J1420" s="36">
        <v>2886.58</v>
      </c>
    </row>
    <row r="1421" spans="2:10" x14ac:dyDescent="0.2">
      <c r="B1421" s="35" t="s">
        <v>699</v>
      </c>
      <c r="C1421" s="35" t="s">
        <v>972</v>
      </c>
      <c r="D1421" s="35" t="s">
        <v>1963</v>
      </c>
      <c r="E1421" s="35" t="s">
        <v>1581</v>
      </c>
      <c r="F1421" s="35"/>
      <c r="G1421" s="35" t="s">
        <v>1582</v>
      </c>
      <c r="H1421" s="35" t="s">
        <v>262</v>
      </c>
      <c r="I1421" s="36">
        <v>1.32</v>
      </c>
      <c r="J1421" s="36">
        <v>2887.9</v>
      </c>
    </row>
    <row r="1422" spans="2:10" x14ac:dyDescent="0.2">
      <c r="B1422" s="35" t="s">
        <v>699</v>
      </c>
      <c r="C1422" s="35" t="s">
        <v>972</v>
      </c>
      <c r="D1422" s="35" t="s">
        <v>1964</v>
      </c>
      <c r="E1422" s="35" t="s">
        <v>1581</v>
      </c>
      <c r="F1422" s="35"/>
      <c r="G1422" s="35" t="s">
        <v>1582</v>
      </c>
      <c r="H1422" s="35" t="s">
        <v>262</v>
      </c>
      <c r="I1422" s="36">
        <v>1.32</v>
      </c>
      <c r="J1422" s="36">
        <v>2889.22</v>
      </c>
    </row>
    <row r="1423" spans="2:10" x14ac:dyDescent="0.2">
      <c r="B1423" s="35" t="s">
        <v>699</v>
      </c>
      <c r="C1423" s="35" t="s">
        <v>972</v>
      </c>
      <c r="D1423" s="35" t="s">
        <v>1965</v>
      </c>
      <c r="E1423" s="35" t="s">
        <v>1581</v>
      </c>
      <c r="F1423" s="35"/>
      <c r="G1423" s="35" t="s">
        <v>1582</v>
      </c>
      <c r="H1423" s="35" t="s">
        <v>262</v>
      </c>
      <c r="I1423" s="36">
        <v>1.32</v>
      </c>
      <c r="J1423" s="36">
        <v>2890.54</v>
      </c>
    </row>
    <row r="1424" spans="2:10" x14ac:dyDescent="0.2">
      <c r="B1424" s="35" t="s">
        <v>699</v>
      </c>
      <c r="C1424" s="35" t="s">
        <v>972</v>
      </c>
      <c r="D1424" s="35" t="s">
        <v>1966</v>
      </c>
      <c r="E1424" s="35" t="s">
        <v>1581</v>
      </c>
      <c r="F1424" s="35"/>
      <c r="G1424" s="35" t="s">
        <v>1582</v>
      </c>
      <c r="H1424" s="35" t="s">
        <v>262</v>
      </c>
      <c r="I1424" s="36">
        <v>1.32</v>
      </c>
      <c r="J1424" s="36">
        <v>2891.86</v>
      </c>
    </row>
    <row r="1425" spans="2:10" x14ac:dyDescent="0.2">
      <c r="B1425" s="35" t="s">
        <v>699</v>
      </c>
      <c r="C1425" s="35" t="s">
        <v>972</v>
      </c>
      <c r="D1425" s="35" t="s">
        <v>1967</v>
      </c>
      <c r="E1425" s="35" t="s">
        <v>1581</v>
      </c>
      <c r="F1425" s="35"/>
      <c r="G1425" s="35" t="s">
        <v>1582</v>
      </c>
      <c r="H1425" s="35" t="s">
        <v>262</v>
      </c>
      <c r="I1425" s="36">
        <v>1.32</v>
      </c>
      <c r="J1425" s="36">
        <v>2893.18</v>
      </c>
    </row>
    <row r="1426" spans="2:10" x14ac:dyDescent="0.2">
      <c r="B1426" s="35" t="s">
        <v>705</v>
      </c>
      <c r="C1426" s="35" t="s">
        <v>972</v>
      </c>
      <c r="D1426" s="35" t="s">
        <v>1968</v>
      </c>
      <c r="E1426" s="35" t="s">
        <v>1581</v>
      </c>
      <c r="F1426" s="35"/>
      <c r="G1426" s="35" t="s">
        <v>1582</v>
      </c>
      <c r="H1426" s="35" t="s">
        <v>262</v>
      </c>
      <c r="I1426" s="36">
        <v>1.32</v>
      </c>
      <c r="J1426" s="36">
        <v>2894.5</v>
      </c>
    </row>
    <row r="1427" spans="2:10" x14ac:dyDescent="0.2">
      <c r="B1427" s="35" t="s">
        <v>707</v>
      </c>
      <c r="C1427" s="35" t="s">
        <v>972</v>
      </c>
      <c r="D1427" s="35" t="s">
        <v>1969</v>
      </c>
      <c r="E1427" s="35" t="s">
        <v>1581</v>
      </c>
      <c r="F1427" s="35"/>
      <c r="G1427" s="35" t="s">
        <v>1582</v>
      </c>
      <c r="H1427" s="35" t="s">
        <v>262</v>
      </c>
      <c r="I1427" s="36">
        <v>14.1</v>
      </c>
      <c r="J1427" s="36">
        <v>2908.6</v>
      </c>
    </row>
    <row r="1428" spans="2:10" x14ac:dyDescent="0.2">
      <c r="B1428" s="35" t="s">
        <v>710</v>
      </c>
      <c r="C1428" s="35" t="s">
        <v>972</v>
      </c>
      <c r="D1428" s="35" t="s">
        <v>1970</v>
      </c>
      <c r="E1428" s="35" t="s">
        <v>1581</v>
      </c>
      <c r="F1428" s="35"/>
      <c r="G1428" s="35" t="s">
        <v>1582</v>
      </c>
      <c r="H1428" s="35" t="s">
        <v>262</v>
      </c>
      <c r="I1428" s="36">
        <v>22.3</v>
      </c>
      <c r="J1428" s="36">
        <v>2930.9</v>
      </c>
    </row>
    <row r="1429" spans="2:10" x14ac:dyDescent="0.2">
      <c r="B1429" s="35" t="s">
        <v>714</v>
      </c>
      <c r="C1429" s="35" t="s">
        <v>972</v>
      </c>
      <c r="D1429" s="35" t="s">
        <v>1971</v>
      </c>
      <c r="E1429" s="35" t="s">
        <v>1581</v>
      </c>
      <c r="F1429" s="35"/>
      <c r="G1429" s="35" t="s">
        <v>1582</v>
      </c>
      <c r="H1429" s="35" t="s">
        <v>262</v>
      </c>
      <c r="I1429" s="36">
        <v>5.38</v>
      </c>
      <c r="J1429" s="36">
        <v>2936.28</v>
      </c>
    </row>
    <row r="1430" spans="2:10" x14ac:dyDescent="0.2">
      <c r="B1430" s="35" t="s">
        <v>717</v>
      </c>
      <c r="C1430" s="35" t="s">
        <v>972</v>
      </c>
      <c r="D1430" s="35" t="s">
        <v>1972</v>
      </c>
      <c r="E1430" s="35" t="s">
        <v>1581</v>
      </c>
      <c r="F1430" s="35"/>
      <c r="G1430" s="35" t="s">
        <v>1582</v>
      </c>
      <c r="H1430" s="35" t="s">
        <v>262</v>
      </c>
      <c r="I1430" s="36">
        <v>4.6500000000000004</v>
      </c>
      <c r="J1430" s="36">
        <v>2940.93</v>
      </c>
    </row>
    <row r="1431" spans="2:10" x14ac:dyDescent="0.2">
      <c r="B1431" s="35" t="s">
        <v>719</v>
      </c>
      <c r="C1431" s="35" t="s">
        <v>972</v>
      </c>
      <c r="D1431" s="35" t="s">
        <v>1973</v>
      </c>
      <c r="E1431" s="35" t="s">
        <v>1581</v>
      </c>
      <c r="F1431" s="35"/>
      <c r="G1431" s="35" t="s">
        <v>1582</v>
      </c>
      <c r="H1431" s="35" t="s">
        <v>262</v>
      </c>
      <c r="I1431" s="36">
        <v>9.1</v>
      </c>
      <c r="J1431" s="36">
        <v>2950.03</v>
      </c>
    </row>
    <row r="1432" spans="2:10" x14ac:dyDescent="0.2">
      <c r="B1432" s="35" t="s">
        <v>1028</v>
      </c>
      <c r="C1432" s="35" t="s">
        <v>91</v>
      </c>
      <c r="D1432" s="35" t="s">
        <v>1974</v>
      </c>
      <c r="E1432" s="35"/>
      <c r="F1432" s="35"/>
      <c r="G1432" s="35" t="s">
        <v>1577</v>
      </c>
      <c r="H1432" s="105" t="s">
        <v>135</v>
      </c>
      <c r="I1432" s="36">
        <v>14</v>
      </c>
      <c r="J1432" s="36">
        <v>2964.03</v>
      </c>
    </row>
    <row r="1433" spans="2:10" x14ac:dyDescent="0.2">
      <c r="B1433" s="35" t="s">
        <v>722</v>
      </c>
      <c r="C1433" s="35" t="s">
        <v>972</v>
      </c>
      <c r="D1433" s="35" t="s">
        <v>1975</v>
      </c>
      <c r="E1433" s="35" t="s">
        <v>1581</v>
      </c>
      <c r="F1433" s="35"/>
      <c r="G1433" s="35" t="s">
        <v>1582</v>
      </c>
      <c r="H1433" s="35" t="s">
        <v>262</v>
      </c>
      <c r="I1433" s="36">
        <v>9</v>
      </c>
      <c r="J1433" s="36">
        <v>2973.03</v>
      </c>
    </row>
    <row r="1434" spans="2:10" x14ac:dyDescent="0.2">
      <c r="B1434" s="35" t="s">
        <v>722</v>
      </c>
      <c r="C1434" s="35" t="s">
        <v>972</v>
      </c>
      <c r="D1434" s="35" t="s">
        <v>1976</v>
      </c>
      <c r="E1434" s="35" t="s">
        <v>1581</v>
      </c>
      <c r="F1434" s="35"/>
      <c r="G1434" s="35" t="s">
        <v>1582</v>
      </c>
      <c r="H1434" s="35" t="s">
        <v>262</v>
      </c>
      <c r="I1434" s="36">
        <v>9.75</v>
      </c>
      <c r="J1434" s="36">
        <v>2982.78</v>
      </c>
    </row>
    <row r="1435" spans="2:10" x14ac:dyDescent="0.2">
      <c r="B1435" s="35" t="s">
        <v>727</v>
      </c>
      <c r="C1435" s="35" t="s">
        <v>1048</v>
      </c>
      <c r="D1435" s="35"/>
      <c r="E1435" s="35" t="s">
        <v>1581</v>
      </c>
      <c r="F1435" s="35"/>
      <c r="G1435" s="35" t="s">
        <v>1583</v>
      </c>
      <c r="H1435" s="35" t="s">
        <v>262</v>
      </c>
      <c r="I1435" s="36">
        <v>-5.08</v>
      </c>
      <c r="J1435" s="36">
        <v>2977.7</v>
      </c>
    </row>
    <row r="1436" spans="2:10" x14ac:dyDescent="0.2">
      <c r="B1436" s="35" t="s">
        <v>727</v>
      </c>
      <c r="C1436" s="35" t="s">
        <v>972</v>
      </c>
      <c r="D1436" s="35" t="s">
        <v>1977</v>
      </c>
      <c r="E1436" s="35" t="s">
        <v>1581</v>
      </c>
      <c r="F1436" s="35"/>
      <c r="G1436" s="35" t="s">
        <v>1582</v>
      </c>
      <c r="H1436" s="35" t="s">
        <v>262</v>
      </c>
      <c r="I1436" s="36">
        <v>5.38</v>
      </c>
      <c r="J1436" s="36">
        <v>2983.08</v>
      </c>
    </row>
    <row r="1437" spans="2:10" x14ac:dyDescent="0.2">
      <c r="B1437" s="35" t="s">
        <v>729</v>
      </c>
      <c r="C1437" s="35" t="s">
        <v>1048</v>
      </c>
      <c r="D1437" s="35"/>
      <c r="E1437" s="35" t="s">
        <v>1581</v>
      </c>
      <c r="F1437" s="35"/>
      <c r="G1437" s="35" t="s">
        <v>1583</v>
      </c>
      <c r="H1437" s="35" t="s">
        <v>262</v>
      </c>
      <c r="I1437" s="36">
        <v>-4.3499999999999996</v>
      </c>
      <c r="J1437" s="36">
        <v>2978.73</v>
      </c>
    </row>
    <row r="1438" spans="2:10" x14ac:dyDescent="0.2">
      <c r="B1438" s="35" t="s">
        <v>730</v>
      </c>
      <c r="C1438" s="35" t="s">
        <v>972</v>
      </c>
      <c r="D1438" s="35" t="s">
        <v>1978</v>
      </c>
      <c r="E1438" s="35" t="s">
        <v>1581</v>
      </c>
      <c r="F1438" s="35"/>
      <c r="G1438" s="35" t="s">
        <v>1582</v>
      </c>
      <c r="H1438" s="35" t="s">
        <v>262</v>
      </c>
      <c r="I1438" s="36">
        <v>9</v>
      </c>
      <c r="J1438" s="36">
        <v>2987.73</v>
      </c>
    </row>
    <row r="1439" spans="2:10" x14ac:dyDescent="0.2">
      <c r="B1439" s="35" t="s">
        <v>730</v>
      </c>
      <c r="C1439" s="35" t="s">
        <v>972</v>
      </c>
      <c r="D1439" s="35"/>
      <c r="E1439" s="35"/>
      <c r="F1439" s="35"/>
      <c r="G1439" s="35" t="s">
        <v>1979</v>
      </c>
      <c r="H1439" s="35" t="s">
        <v>1049</v>
      </c>
      <c r="I1439" s="36">
        <v>16</v>
      </c>
      <c r="J1439" s="36">
        <v>3003.73</v>
      </c>
    </row>
    <row r="1440" spans="2:10" x14ac:dyDescent="0.2">
      <c r="B1440" s="35" t="s">
        <v>730</v>
      </c>
      <c r="C1440" s="35" t="s">
        <v>972</v>
      </c>
      <c r="D1440" s="35"/>
      <c r="E1440" s="35"/>
      <c r="F1440" s="35"/>
      <c r="G1440" s="35" t="s">
        <v>1980</v>
      </c>
      <c r="H1440" s="35" t="s">
        <v>1049</v>
      </c>
      <c r="I1440" s="36">
        <v>16</v>
      </c>
      <c r="J1440" s="36">
        <v>3019.73</v>
      </c>
    </row>
    <row r="1441" spans="2:10" x14ac:dyDescent="0.2">
      <c r="B1441" s="35" t="s">
        <v>732</v>
      </c>
      <c r="C1441" s="35" t="s">
        <v>972</v>
      </c>
      <c r="D1441" s="35" t="s">
        <v>1981</v>
      </c>
      <c r="E1441" s="35" t="s">
        <v>1581</v>
      </c>
      <c r="F1441" s="35"/>
      <c r="G1441" s="35" t="s">
        <v>1582</v>
      </c>
      <c r="H1441" s="35" t="s">
        <v>262</v>
      </c>
      <c r="I1441" s="36">
        <v>5.8</v>
      </c>
      <c r="J1441" s="36">
        <v>3025.53</v>
      </c>
    </row>
    <row r="1442" spans="2:10" x14ac:dyDescent="0.2">
      <c r="B1442" s="35" t="s">
        <v>735</v>
      </c>
      <c r="C1442" s="35" t="s">
        <v>972</v>
      </c>
      <c r="D1442" s="35"/>
      <c r="E1442" s="35"/>
      <c r="F1442" s="35"/>
      <c r="G1442" s="35"/>
      <c r="H1442" s="35" t="s">
        <v>1049</v>
      </c>
      <c r="I1442" s="36">
        <v>85</v>
      </c>
      <c r="J1442" s="36">
        <v>3110.53</v>
      </c>
    </row>
    <row r="1443" spans="2:10" x14ac:dyDescent="0.2">
      <c r="B1443" s="35" t="s">
        <v>735</v>
      </c>
      <c r="C1443" s="35" t="s">
        <v>972</v>
      </c>
      <c r="D1443" s="35" t="s">
        <v>1982</v>
      </c>
      <c r="E1443" s="35" t="s">
        <v>1581</v>
      </c>
      <c r="F1443" s="35"/>
      <c r="G1443" s="35" t="s">
        <v>1582</v>
      </c>
      <c r="H1443" s="35" t="s">
        <v>262</v>
      </c>
      <c r="I1443" s="36">
        <v>13.5</v>
      </c>
      <c r="J1443" s="36">
        <v>3124.03</v>
      </c>
    </row>
    <row r="1444" spans="2:10" x14ac:dyDescent="0.2">
      <c r="B1444" s="35" t="s">
        <v>737</v>
      </c>
      <c r="C1444" s="35" t="s">
        <v>972</v>
      </c>
      <c r="D1444" s="35" t="s">
        <v>1983</v>
      </c>
      <c r="E1444" s="35" t="s">
        <v>1581</v>
      </c>
      <c r="F1444" s="35"/>
      <c r="G1444" s="35" t="s">
        <v>1582</v>
      </c>
      <c r="H1444" s="35" t="s">
        <v>262</v>
      </c>
      <c r="I1444" s="36">
        <v>6.9</v>
      </c>
      <c r="J1444" s="36">
        <v>3130.93</v>
      </c>
    </row>
    <row r="1445" spans="2:10" x14ac:dyDescent="0.2">
      <c r="B1445" s="35" t="s">
        <v>738</v>
      </c>
      <c r="C1445" s="35" t="s">
        <v>972</v>
      </c>
      <c r="D1445" s="35" t="s">
        <v>1984</v>
      </c>
      <c r="E1445" s="35" t="s">
        <v>1581</v>
      </c>
      <c r="F1445" s="35"/>
      <c r="G1445" s="35" t="s">
        <v>1582</v>
      </c>
      <c r="H1445" s="35" t="s">
        <v>262</v>
      </c>
      <c r="I1445" s="36">
        <v>5.38</v>
      </c>
      <c r="J1445" s="36">
        <v>3136.31</v>
      </c>
    </row>
    <row r="1446" spans="2:10" x14ac:dyDescent="0.2">
      <c r="B1446" s="35" t="s">
        <v>740</v>
      </c>
      <c r="C1446" s="35" t="s">
        <v>972</v>
      </c>
      <c r="D1446" s="35" t="s">
        <v>1985</v>
      </c>
      <c r="E1446" s="35" t="s">
        <v>1581</v>
      </c>
      <c r="F1446" s="35"/>
      <c r="G1446" s="35" t="s">
        <v>1582</v>
      </c>
      <c r="H1446" s="35" t="s">
        <v>262</v>
      </c>
      <c r="I1446" s="36">
        <v>13.5</v>
      </c>
      <c r="J1446" s="36">
        <v>3149.81</v>
      </c>
    </row>
    <row r="1447" spans="2:10" x14ac:dyDescent="0.2">
      <c r="B1447" s="35" t="s">
        <v>742</v>
      </c>
      <c r="C1447" s="35" t="s">
        <v>972</v>
      </c>
      <c r="D1447" s="35" t="s">
        <v>1986</v>
      </c>
      <c r="E1447" s="35" t="s">
        <v>1581</v>
      </c>
      <c r="F1447" s="35"/>
      <c r="G1447" s="35" t="s">
        <v>1582</v>
      </c>
      <c r="H1447" s="35" t="s">
        <v>262</v>
      </c>
      <c r="I1447" s="36">
        <v>12.4</v>
      </c>
      <c r="J1447" s="36">
        <v>3162.21</v>
      </c>
    </row>
    <row r="1448" spans="2:10" x14ac:dyDescent="0.2">
      <c r="B1448" s="35" t="s">
        <v>744</v>
      </c>
      <c r="C1448" s="35" t="s">
        <v>972</v>
      </c>
      <c r="D1448" s="35" t="s">
        <v>1987</v>
      </c>
      <c r="E1448" s="35" t="s">
        <v>1581</v>
      </c>
      <c r="F1448" s="35"/>
      <c r="G1448" s="35" t="s">
        <v>1582</v>
      </c>
      <c r="H1448" s="35" t="s">
        <v>262</v>
      </c>
      <c r="I1448" s="36">
        <v>27.3</v>
      </c>
      <c r="J1448" s="36">
        <v>3189.51</v>
      </c>
    </row>
    <row r="1449" spans="2:10" x14ac:dyDescent="0.2">
      <c r="B1449" s="35" t="s">
        <v>744</v>
      </c>
      <c r="C1449" s="35" t="s">
        <v>972</v>
      </c>
      <c r="D1449" s="35" t="s">
        <v>1988</v>
      </c>
      <c r="E1449" s="35" t="s">
        <v>1581</v>
      </c>
      <c r="F1449" s="35"/>
      <c r="G1449" s="35" t="s">
        <v>1582</v>
      </c>
      <c r="H1449" s="35" t="s">
        <v>262</v>
      </c>
      <c r="I1449" s="36">
        <v>67.8</v>
      </c>
      <c r="J1449" s="36">
        <v>3257.31</v>
      </c>
    </row>
    <row r="1450" spans="2:10" x14ac:dyDescent="0.2">
      <c r="B1450" s="35" t="s">
        <v>749</v>
      </c>
      <c r="C1450" s="35" t="s">
        <v>972</v>
      </c>
      <c r="D1450" s="35" t="s">
        <v>1989</v>
      </c>
      <c r="E1450" s="35" t="s">
        <v>1581</v>
      </c>
      <c r="F1450" s="35"/>
      <c r="G1450" s="35" t="s">
        <v>1582</v>
      </c>
      <c r="H1450" s="35" t="s">
        <v>262</v>
      </c>
      <c r="I1450" s="36">
        <v>9</v>
      </c>
      <c r="J1450" s="36">
        <v>3266.31</v>
      </c>
    </row>
    <row r="1451" spans="2:10" x14ac:dyDescent="0.2">
      <c r="B1451" s="35" t="s">
        <v>751</v>
      </c>
      <c r="C1451" s="35" t="s">
        <v>972</v>
      </c>
      <c r="D1451" s="35" t="s">
        <v>1990</v>
      </c>
      <c r="E1451" s="35" t="s">
        <v>1581</v>
      </c>
      <c r="F1451" s="35"/>
      <c r="G1451" s="35" t="s">
        <v>1582</v>
      </c>
      <c r="H1451" s="35" t="s">
        <v>262</v>
      </c>
      <c r="I1451" s="36">
        <v>7.55</v>
      </c>
      <c r="J1451" s="36">
        <v>3273.86</v>
      </c>
    </row>
    <row r="1452" spans="2:10" x14ac:dyDescent="0.2">
      <c r="B1452" s="35" t="s">
        <v>751</v>
      </c>
      <c r="C1452" s="35" t="s">
        <v>972</v>
      </c>
      <c r="D1452" s="35" t="s">
        <v>1991</v>
      </c>
      <c r="E1452" s="35" t="s">
        <v>1581</v>
      </c>
      <c r="F1452" s="35"/>
      <c r="G1452" s="35" t="s">
        <v>1582</v>
      </c>
      <c r="H1452" s="35" t="s">
        <v>262</v>
      </c>
      <c r="I1452" s="36">
        <v>13.5</v>
      </c>
      <c r="J1452" s="36">
        <v>3287.36</v>
      </c>
    </row>
    <row r="1453" spans="2:10" x14ac:dyDescent="0.2">
      <c r="B1453" s="35" t="s">
        <v>755</v>
      </c>
      <c r="C1453" s="35" t="s">
        <v>972</v>
      </c>
      <c r="D1453" s="35" t="s">
        <v>1992</v>
      </c>
      <c r="E1453" s="35" t="s">
        <v>1581</v>
      </c>
      <c r="F1453" s="35"/>
      <c r="G1453" s="35" t="s">
        <v>1582</v>
      </c>
      <c r="H1453" s="35" t="s">
        <v>262</v>
      </c>
      <c r="I1453" s="36">
        <v>5.38</v>
      </c>
      <c r="J1453" s="36">
        <v>3292.74</v>
      </c>
    </row>
    <row r="1454" spans="2:10" x14ac:dyDescent="0.2">
      <c r="B1454" s="35" t="s">
        <v>755</v>
      </c>
      <c r="C1454" s="35" t="s">
        <v>972</v>
      </c>
      <c r="D1454" s="35" t="s">
        <v>1993</v>
      </c>
      <c r="E1454" s="35" t="s">
        <v>1581</v>
      </c>
      <c r="F1454" s="35"/>
      <c r="G1454" s="35" t="s">
        <v>1582</v>
      </c>
      <c r="H1454" s="35" t="s">
        <v>262</v>
      </c>
      <c r="I1454" s="36">
        <v>7.55</v>
      </c>
      <c r="J1454" s="36">
        <v>3300.29</v>
      </c>
    </row>
    <row r="1455" spans="2:10" x14ac:dyDescent="0.2">
      <c r="B1455" s="35" t="s">
        <v>758</v>
      </c>
      <c r="C1455" s="35" t="s">
        <v>972</v>
      </c>
      <c r="D1455" s="35" t="s">
        <v>1994</v>
      </c>
      <c r="E1455" s="35" t="s">
        <v>1581</v>
      </c>
      <c r="F1455" s="35"/>
      <c r="G1455" s="35" t="s">
        <v>1582</v>
      </c>
      <c r="H1455" s="35" t="s">
        <v>262</v>
      </c>
      <c r="I1455" s="36">
        <v>5.38</v>
      </c>
      <c r="J1455" s="36">
        <v>3305.67</v>
      </c>
    </row>
    <row r="1456" spans="2:10" x14ac:dyDescent="0.2">
      <c r="B1456" s="35" t="s">
        <v>758</v>
      </c>
      <c r="C1456" s="35" t="s">
        <v>972</v>
      </c>
      <c r="D1456" s="35" t="s">
        <v>1995</v>
      </c>
      <c r="E1456" s="35" t="s">
        <v>1581</v>
      </c>
      <c r="F1456" s="35"/>
      <c r="G1456" s="35" t="s">
        <v>1582</v>
      </c>
      <c r="H1456" s="35" t="s">
        <v>262</v>
      </c>
      <c r="I1456" s="36">
        <v>42.3</v>
      </c>
      <c r="J1456" s="36">
        <v>3347.97</v>
      </c>
    </row>
    <row r="1457" spans="2:10" x14ac:dyDescent="0.2">
      <c r="B1457" s="35" t="s">
        <v>762</v>
      </c>
      <c r="C1457" s="35" t="s">
        <v>972</v>
      </c>
      <c r="D1457" s="35" t="s">
        <v>1996</v>
      </c>
      <c r="E1457" s="35" t="s">
        <v>1581</v>
      </c>
      <c r="F1457" s="35"/>
      <c r="G1457" s="35" t="s">
        <v>1582</v>
      </c>
      <c r="H1457" s="35" t="s">
        <v>262</v>
      </c>
      <c r="I1457" s="36">
        <v>9.1</v>
      </c>
      <c r="J1457" s="36">
        <v>3357.07</v>
      </c>
    </row>
    <row r="1458" spans="2:10" x14ac:dyDescent="0.2">
      <c r="B1458" s="35" t="s">
        <v>762</v>
      </c>
      <c r="C1458" s="35" t="s">
        <v>91</v>
      </c>
      <c r="D1458" s="35" t="s">
        <v>1997</v>
      </c>
      <c r="E1458" s="35"/>
      <c r="F1458" s="35"/>
      <c r="G1458" s="35" t="s">
        <v>1577</v>
      </c>
      <c r="H1458" s="105" t="s">
        <v>135</v>
      </c>
      <c r="I1458" s="36">
        <v>14</v>
      </c>
      <c r="J1458" s="36">
        <v>3371.07</v>
      </c>
    </row>
    <row r="1459" spans="2:10" x14ac:dyDescent="0.2">
      <c r="B1459" s="35" t="s">
        <v>764</v>
      </c>
      <c r="C1459" s="35" t="s">
        <v>972</v>
      </c>
      <c r="D1459" s="35" t="s">
        <v>1998</v>
      </c>
      <c r="E1459" s="35" t="s">
        <v>1581</v>
      </c>
      <c r="F1459" s="35"/>
      <c r="G1459" s="35" t="s">
        <v>1582</v>
      </c>
      <c r="H1459" s="35" t="s">
        <v>262</v>
      </c>
      <c r="I1459" s="36">
        <v>5.8</v>
      </c>
      <c r="J1459" s="36">
        <v>3376.87</v>
      </c>
    </row>
    <row r="1460" spans="2:10" x14ac:dyDescent="0.2">
      <c r="B1460" s="35" t="s">
        <v>767</v>
      </c>
      <c r="C1460" s="35" t="s">
        <v>1048</v>
      </c>
      <c r="D1460" s="35"/>
      <c r="E1460" s="35" t="s">
        <v>1581</v>
      </c>
      <c r="F1460" s="35"/>
      <c r="G1460" s="35" t="s">
        <v>1583</v>
      </c>
      <c r="H1460" s="35" t="s">
        <v>262</v>
      </c>
      <c r="I1460" s="36">
        <v>-8.8000000000000007</v>
      </c>
      <c r="J1460" s="36">
        <v>3368.07</v>
      </c>
    </row>
    <row r="1461" spans="2:10" x14ac:dyDescent="0.2">
      <c r="B1461" s="35" t="s">
        <v>1064</v>
      </c>
      <c r="C1461" s="35" t="s">
        <v>972</v>
      </c>
      <c r="D1461" s="35"/>
      <c r="E1461" s="35"/>
      <c r="F1461" s="35"/>
      <c r="G1461" s="35" t="s">
        <v>1884</v>
      </c>
      <c r="H1461" s="35" t="s">
        <v>1049</v>
      </c>
      <c r="I1461" s="36">
        <v>3</v>
      </c>
      <c r="J1461" s="36">
        <v>3371.07</v>
      </c>
    </row>
    <row r="1462" spans="2:10" x14ac:dyDescent="0.2">
      <c r="B1462" s="35" t="s">
        <v>1071</v>
      </c>
      <c r="C1462" s="35" t="s">
        <v>972</v>
      </c>
      <c r="D1462" s="35"/>
      <c r="E1462" s="35"/>
      <c r="F1462" s="35"/>
      <c r="G1462" s="35"/>
      <c r="H1462" s="35" t="s">
        <v>1049</v>
      </c>
      <c r="I1462" s="36">
        <v>95</v>
      </c>
      <c r="J1462" s="36">
        <v>3466.07</v>
      </c>
    </row>
    <row r="1463" spans="2:10" x14ac:dyDescent="0.2">
      <c r="B1463" s="35" t="s">
        <v>768</v>
      </c>
      <c r="C1463" s="35" t="s">
        <v>972</v>
      </c>
      <c r="D1463" s="35" t="s">
        <v>1999</v>
      </c>
      <c r="E1463" s="35" t="s">
        <v>1581</v>
      </c>
      <c r="F1463" s="35"/>
      <c r="G1463" s="35" t="s">
        <v>1582</v>
      </c>
      <c r="H1463" s="35" t="s">
        <v>262</v>
      </c>
      <c r="I1463" s="36">
        <v>5.8</v>
      </c>
      <c r="J1463" s="36">
        <v>3471.87</v>
      </c>
    </row>
    <row r="1464" spans="2:10" x14ac:dyDescent="0.2">
      <c r="B1464" s="35" t="s">
        <v>2000</v>
      </c>
      <c r="C1464" s="35" t="s">
        <v>972</v>
      </c>
      <c r="D1464" s="35"/>
      <c r="E1464" s="35"/>
      <c r="F1464" s="35"/>
      <c r="G1464" s="35" t="s">
        <v>2001</v>
      </c>
      <c r="H1464" s="35" t="s">
        <v>1049</v>
      </c>
      <c r="I1464" s="36">
        <v>15</v>
      </c>
      <c r="J1464" s="36">
        <v>3486.87</v>
      </c>
    </row>
    <row r="1465" spans="2:10" x14ac:dyDescent="0.2">
      <c r="B1465" s="35" t="s">
        <v>770</v>
      </c>
      <c r="C1465" s="35" t="s">
        <v>1048</v>
      </c>
      <c r="D1465" s="35"/>
      <c r="E1465" s="35" t="s">
        <v>1581</v>
      </c>
      <c r="F1465" s="35"/>
      <c r="G1465" s="35" t="s">
        <v>1583</v>
      </c>
      <c r="H1465" s="35" t="s">
        <v>262</v>
      </c>
      <c r="I1465" s="36">
        <v>-8.8000000000000007</v>
      </c>
      <c r="J1465" s="36">
        <v>3478.07</v>
      </c>
    </row>
    <row r="1466" spans="2:10" x14ac:dyDescent="0.2">
      <c r="B1466" s="35" t="s">
        <v>2002</v>
      </c>
      <c r="C1466" s="35" t="s">
        <v>91</v>
      </c>
      <c r="D1466" s="35" t="s">
        <v>2003</v>
      </c>
      <c r="E1466" s="35"/>
      <c r="F1466" s="35"/>
      <c r="G1466" s="35" t="s">
        <v>1577</v>
      </c>
      <c r="H1466" s="105" t="s">
        <v>135</v>
      </c>
      <c r="I1466" s="36">
        <v>14</v>
      </c>
      <c r="J1466" s="36">
        <v>3492.07</v>
      </c>
    </row>
    <row r="1467" spans="2:10" x14ac:dyDescent="0.2">
      <c r="B1467" s="35" t="s">
        <v>771</v>
      </c>
      <c r="C1467" s="35" t="s">
        <v>972</v>
      </c>
      <c r="D1467" s="35" t="s">
        <v>2004</v>
      </c>
      <c r="E1467" s="35" t="s">
        <v>1581</v>
      </c>
      <c r="F1467" s="35"/>
      <c r="G1467" s="35" t="s">
        <v>1582</v>
      </c>
      <c r="H1467" s="35" t="s">
        <v>262</v>
      </c>
      <c r="I1467" s="36">
        <v>11.3</v>
      </c>
      <c r="J1467" s="36">
        <v>3503.37</v>
      </c>
    </row>
    <row r="1468" spans="2:10" x14ac:dyDescent="0.2">
      <c r="B1468" s="35" t="s">
        <v>1354</v>
      </c>
      <c r="C1468" s="35" t="s">
        <v>972</v>
      </c>
      <c r="D1468" s="35"/>
      <c r="E1468" s="35"/>
      <c r="F1468" s="35"/>
      <c r="G1468" s="35"/>
      <c r="H1468" s="35" t="s">
        <v>1049</v>
      </c>
      <c r="I1468" s="36">
        <v>95</v>
      </c>
      <c r="J1468" s="36">
        <v>3598.37</v>
      </c>
    </row>
    <row r="1469" spans="2:10" x14ac:dyDescent="0.2">
      <c r="B1469" s="35" t="s">
        <v>773</v>
      </c>
      <c r="C1469" s="35" t="s">
        <v>972</v>
      </c>
      <c r="D1469" s="35" t="s">
        <v>2005</v>
      </c>
      <c r="E1469" s="35" t="s">
        <v>1581</v>
      </c>
      <c r="F1469" s="35"/>
      <c r="G1469" s="35" t="s">
        <v>1582</v>
      </c>
      <c r="H1469" s="35" t="s">
        <v>262</v>
      </c>
      <c r="I1469" s="36">
        <v>3.93</v>
      </c>
      <c r="J1469" s="36">
        <v>3602.3</v>
      </c>
    </row>
    <row r="1470" spans="2:10" x14ac:dyDescent="0.2">
      <c r="B1470" s="35" t="s">
        <v>773</v>
      </c>
      <c r="C1470" s="35" t="s">
        <v>972</v>
      </c>
      <c r="D1470" s="35"/>
      <c r="E1470" s="35"/>
      <c r="F1470" s="35"/>
      <c r="G1470" s="35" t="s">
        <v>2006</v>
      </c>
      <c r="H1470" s="35" t="s">
        <v>1049</v>
      </c>
      <c r="I1470" s="36">
        <v>16</v>
      </c>
      <c r="J1470" s="36">
        <v>3618.3</v>
      </c>
    </row>
    <row r="1471" spans="2:10" x14ac:dyDescent="0.2">
      <c r="B1471" s="35" t="s">
        <v>2007</v>
      </c>
      <c r="C1471" s="35" t="s">
        <v>91</v>
      </c>
      <c r="D1471" s="35" t="s">
        <v>2008</v>
      </c>
      <c r="E1471" s="35"/>
      <c r="F1471" s="35"/>
      <c r="G1471" s="35" t="s">
        <v>2009</v>
      </c>
      <c r="H1471" s="105" t="s">
        <v>135</v>
      </c>
      <c r="I1471" s="36">
        <v>-40</v>
      </c>
      <c r="J1471" s="36">
        <v>3578.3</v>
      </c>
    </row>
    <row r="1472" spans="2:10" x14ac:dyDescent="0.2">
      <c r="B1472" s="35" t="s">
        <v>2007</v>
      </c>
      <c r="C1472" s="35" t="s">
        <v>91</v>
      </c>
      <c r="D1472" s="35" t="s">
        <v>2008</v>
      </c>
      <c r="E1472" s="35"/>
      <c r="F1472" s="35"/>
      <c r="G1472" s="35" t="s">
        <v>2010</v>
      </c>
      <c r="H1472" s="105" t="s">
        <v>135</v>
      </c>
      <c r="I1472" s="36">
        <v>14</v>
      </c>
      <c r="J1472" s="36">
        <v>3592.3</v>
      </c>
    </row>
    <row r="1473" spans="2:10" x14ac:dyDescent="0.2">
      <c r="B1473" s="35" t="s">
        <v>2011</v>
      </c>
      <c r="C1473" s="35" t="s">
        <v>972</v>
      </c>
      <c r="D1473" s="35" t="s">
        <v>2012</v>
      </c>
      <c r="E1473" s="35" t="s">
        <v>2013</v>
      </c>
      <c r="F1473" s="35"/>
      <c r="G1473" s="35" t="s">
        <v>2014</v>
      </c>
      <c r="H1473" s="35" t="s">
        <v>262</v>
      </c>
      <c r="I1473" s="36">
        <v>30</v>
      </c>
      <c r="J1473" s="36">
        <v>3622.3</v>
      </c>
    </row>
    <row r="1474" spans="2:10" x14ac:dyDescent="0.2">
      <c r="B1474" s="35" t="s">
        <v>776</v>
      </c>
      <c r="C1474" s="35" t="s">
        <v>972</v>
      </c>
      <c r="D1474" s="35" t="s">
        <v>2015</v>
      </c>
      <c r="E1474" s="35" t="s">
        <v>1581</v>
      </c>
      <c r="F1474" s="35"/>
      <c r="G1474" s="35" t="s">
        <v>1582</v>
      </c>
      <c r="H1474" s="35" t="s">
        <v>262</v>
      </c>
      <c r="I1474" s="36">
        <v>0.35</v>
      </c>
      <c r="J1474" s="36">
        <v>3622.65</v>
      </c>
    </row>
    <row r="1475" spans="2:10" x14ac:dyDescent="0.2">
      <c r="B1475" s="35" t="s">
        <v>779</v>
      </c>
      <c r="C1475" s="35" t="s">
        <v>972</v>
      </c>
      <c r="D1475" s="35" t="s">
        <v>2016</v>
      </c>
      <c r="E1475" s="35" t="s">
        <v>1581</v>
      </c>
      <c r="F1475" s="35"/>
      <c r="G1475" s="35" t="s">
        <v>1582</v>
      </c>
      <c r="H1475" s="35" t="s">
        <v>262</v>
      </c>
      <c r="I1475" s="36">
        <v>19.149999999999999</v>
      </c>
      <c r="J1475" s="36">
        <v>3641.8</v>
      </c>
    </row>
    <row r="1476" spans="2:10" x14ac:dyDescent="0.2">
      <c r="B1476" s="35" t="s">
        <v>782</v>
      </c>
      <c r="C1476" s="35" t="s">
        <v>972</v>
      </c>
      <c r="D1476" s="35" t="s">
        <v>2017</v>
      </c>
      <c r="E1476" s="35" t="s">
        <v>1581</v>
      </c>
      <c r="F1476" s="35"/>
      <c r="G1476" s="35" t="s">
        <v>1582</v>
      </c>
      <c r="H1476" s="35" t="s">
        <v>262</v>
      </c>
      <c r="I1476" s="36">
        <v>33.299999999999997</v>
      </c>
      <c r="J1476" s="36">
        <v>3675.1</v>
      </c>
    </row>
    <row r="1477" spans="2:10" x14ac:dyDescent="0.2">
      <c r="B1477" s="35" t="s">
        <v>785</v>
      </c>
      <c r="C1477" s="35" t="s">
        <v>972</v>
      </c>
      <c r="D1477" s="35" t="s">
        <v>2018</v>
      </c>
      <c r="E1477" s="35" t="s">
        <v>1581</v>
      </c>
      <c r="F1477" s="35"/>
      <c r="G1477" s="35" t="s">
        <v>1582</v>
      </c>
      <c r="H1477" s="35" t="s">
        <v>262</v>
      </c>
      <c r="I1477" s="36">
        <v>1.32</v>
      </c>
      <c r="J1477" s="36">
        <v>3676.42</v>
      </c>
    </row>
    <row r="1478" spans="2:10" x14ac:dyDescent="0.2">
      <c r="B1478" s="35" t="s">
        <v>787</v>
      </c>
      <c r="C1478" s="35" t="s">
        <v>972</v>
      </c>
      <c r="D1478" s="35" t="s">
        <v>2019</v>
      </c>
      <c r="E1478" s="35" t="s">
        <v>1581</v>
      </c>
      <c r="F1478" s="35"/>
      <c r="G1478" s="35" t="s">
        <v>1582</v>
      </c>
      <c r="H1478" s="35" t="s">
        <v>262</v>
      </c>
      <c r="I1478" s="36">
        <v>1.32</v>
      </c>
      <c r="J1478" s="36">
        <v>3677.74</v>
      </c>
    </row>
    <row r="1479" spans="2:10" x14ac:dyDescent="0.2">
      <c r="B1479" s="35" t="s">
        <v>787</v>
      </c>
      <c r="C1479" s="35" t="s">
        <v>972</v>
      </c>
      <c r="D1479" s="35" t="s">
        <v>2020</v>
      </c>
      <c r="E1479" s="35" t="s">
        <v>1581</v>
      </c>
      <c r="F1479" s="35"/>
      <c r="G1479" s="35" t="s">
        <v>1582</v>
      </c>
      <c r="H1479" s="35" t="s">
        <v>262</v>
      </c>
      <c r="I1479" s="36">
        <v>1.32</v>
      </c>
      <c r="J1479" s="36">
        <v>3679.06</v>
      </c>
    </row>
    <row r="1480" spans="2:10" x14ac:dyDescent="0.2">
      <c r="B1480" s="35" t="s">
        <v>787</v>
      </c>
      <c r="C1480" s="35" t="s">
        <v>972</v>
      </c>
      <c r="D1480" s="35" t="s">
        <v>2021</v>
      </c>
      <c r="E1480" s="35" t="s">
        <v>1581</v>
      </c>
      <c r="F1480" s="35"/>
      <c r="G1480" s="35" t="s">
        <v>1582</v>
      </c>
      <c r="H1480" s="35" t="s">
        <v>262</v>
      </c>
      <c r="I1480" s="36">
        <v>1.32</v>
      </c>
      <c r="J1480" s="36">
        <v>3680.38</v>
      </c>
    </row>
    <row r="1481" spans="2:10" x14ac:dyDescent="0.2">
      <c r="B1481" s="35" t="s">
        <v>791</v>
      </c>
      <c r="C1481" s="35" t="s">
        <v>972</v>
      </c>
      <c r="D1481" s="35" t="s">
        <v>2022</v>
      </c>
      <c r="E1481" s="35" t="s">
        <v>1581</v>
      </c>
      <c r="F1481" s="35"/>
      <c r="G1481" s="35" t="s">
        <v>1582</v>
      </c>
      <c r="H1481" s="35" t="s">
        <v>262</v>
      </c>
      <c r="I1481" s="36">
        <v>1.32</v>
      </c>
      <c r="J1481" s="36">
        <v>3681.7</v>
      </c>
    </row>
    <row r="1482" spans="2:10" x14ac:dyDescent="0.2">
      <c r="B1482" s="35" t="s">
        <v>791</v>
      </c>
      <c r="C1482" s="35" t="s">
        <v>972</v>
      </c>
      <c r="D1482" s="35" t="s">
        <v>2023</v>
      </c>
      <c r="E1482" s="35" t="s">
        <v>1581</v>
      </c>
      <c r="F1482" s="35"/>
      <c r="G1482" s="35" t="s">
        <v>1582</v>
      </c>
      <c r="H1482" s="35" t="s">
        <v>262</v>
      </c>
      <c r="I1482" s="36">
        <v>1.32</v>
      </c>
      <c r="J1482" s="36">
        <v>3683.02</v>
      </c>
    </row>
    <row r="1483" spans="2:10" x14ac:dyDescent="0.2">
      <c r="B1483" s="35" t="s">
        <v>791</v>
      </c>
      <c r="C1483" s="35" t="s">
        <v>972</v>
      </c>
      <c r="D1483" s="35" t="s">
        <v>2024</v>
      </c>
      <c r="E1483" s="35" t="s">
        <v>1581</v>
      </c>
      <c r="F1483" s="35"/>
      <c r="G1483" s="35" t="s">
        <v>1582</v>
      </c>
      <c r="H1483" s="35" t="s">
        <v>262</v>
      </c>
      <c r="I1483" s="36">
        <v>1.32</v>
      </c>
      <c r="J1483" s="36">
        <v>3684.34</v>
      </c>
    </row>
    <row r="1484" spans="2:10" x14ac:dyDescent="0.2">
      <c r="B1484" s="35" t="s">
        <v>791</v>
      </c>
      <c r="C1484" s="35" t="s">
        <v>972</v>
      </c>
      <c r="D1484" s="35" t="s">
        <v>2025</v>
      </c>
      <c r="E1484" s="35" t="s">
        <v>1581</v>
      </c>
      <c r="F1484" s="35"/>
      <c r="G1484" s="35" t="s">
        <v>1582</v>
      </c>
      <c r="H1484" s="35" t="s">
        <v>262</v>
      </c>
      <c r="I1484" s="36">
        <v>1.32</v>
      </c>
      <c r="J1484" s="36">
        <v>3685.66</v>
      </c>
    </row>
    <row r="1485" spans="2:10" x14ac:dyDescent="0.2">
      <c r="B1485" s="35" t="s">
        <v>796</v>
      </c>
      <c r="C1485" s="35" t="s">
        <v>972</v>
      </c>
      <c r="D1485" s="35" t="s">
        <v>2026</v>
      </c>
      <c r="E1485" s="35" t="s">
        <v>1581</v>
      </c>
      <c r="F1485" s="35"/>
      <c r="G1485" s="35" t="s">
        <v>1582</v>
      </c>
      <c r="H1485" s="35" t="s">
        <v>262</v>
      </c>
      <c r="I1485" s="36">
        <v>1.32</v>
      </c>
      <c r="J1485" s="36">
        <v>3686.98</v>
      </c>
    </row>
    <row r="1486" spans="2:10" x14ac:dyDescent="0.2">
      <c r="B1486" s="35" t="s">
        <v>796</v>
      </c>
      <c r="C1486" s="35" t="s">
        <v>972</v>
      </c>
      <c r="D1486" s="35" t="s">
        <v>2027</v>
      </c>
      <c r="E1486" s="35" t="s">
        <v>1581</v>
      </c>
      <c r="F1486" s="35"/>
      <c r="G1486" s="35" t="s">
        <v>1582</v>
      </c>
      <c r="H1486" s="35" t="s">
        <v>262</v>
      </c>
      <c r="I1486" s="36">
        <v>1.32</v>
      </c>
      <c r="J1486" s="36">
        <v>3688.3</v>
      </c>
    </row>
    <row r="1487" spans="2:10" x14ac:dyDescent="0.2">
      <c r="B1487" s="35" t="s">
        <v>796</v>
      </c>
      <c r="C1487" s="35" t="s">
        <v>972</v>
      </c>
      <c r="D1487" s="35" t="s">
        <v>2028</v>
      </c>
      <c r="E1487" s="35" t="s">
        <v>1581</v>
      </c>
      <c r="F1487" s="35"/>
      <c r="G1487" s="35" t="s">
        <v>1582</v>
      </c>
      <c r="H1487" s="35" t="s">
        <v>262</v>
      </c>
      <c r="I1487" s="36">
        <v>1.32</v>
      </c>
      <c r="J1487" s="36">
        <v>3689.62</v>
      </c>
    </row>
    <row r="1488" spans="2:10" x14ac:dyDescent="0.2">
      <c r="B1488" s="35" t="s">
        <v>800</v>
      </c>
      <c r="C1488" s="35" t="s">
        <v>972</v>
      </c>
      <c r="D1488" s="35" t="s">
        <v>2029</v>
      </c>
      <c r="E1488" s="35" t="s">
        <v>1581</v>
      </c>
      <c r="F1488" s="35"/>
      <c r="G1488" s="35" t="s">
        <v>1582</v>
      </c>
      <c r="H1488" s="35" t="s">
        <v>262</v>
      </c>
      <c r="I1488" s="36">
        <v>1.32</v>
      </c>
      <c r="J1488" s="36">
        <v>3690.94</v>
      </c>
    </row>
    <row r="1489" spans="2:10" x14ac:dyDescent="0.2">
      <c r="B1489" s="35" t="s">
        <v>800</v>
      </c>
      <c r="C1489" s="35" t="s">
        <v>972</v>
      </c>
      <c r="D1489" s="35" t="s">
        <v>2030</v>
      </c>
      <c r="E1489" s="35" t="s">
        <v>1581</v>
      </c>
      <c r="F1489" s="35"/>
      <c r="G1489" s="35" t="s">
        <v>1582</v>
      </c>
      <c r="H1489" s="35" t="s">
        <v>262</v>
      </c>
      <c r="I1489" s="36">
        <v>1.32</v>
      </c>
      <c r="J1489" s="36">
        <v>3692.26</v>
      </c>
    </row>
    <row r="1490" spans="2:10" x14ac:dyDescent="0.2">
      <c r="B1490" s="35" t="s">
        <v>800</v>
      </c>
      <c r="C1490" s="35" t="s">
        <v>972</v>
      </c>
      <c r="D1490" s="35" t="s">
        <v>2031</v>
      </c>
      <c r="E1490" s="35" t="s">
        <v>1581</v>
      </c>
      <c r="F1490" s="35"/>
      <c r="G1490" s="35" t="s">
        <v>1582</v>
      </c>
      <c r="H1490" s="35" t="s">
        <v>262</v>
      </c>
      <c r="I1490" s="36">
        <v>1.32</v>
      </c>
      <c r="J1490" s="36">
        <v>3693.58</v>
      </c>
    </row>
    <row r="1491" spans="2:10" x14ac:dyDescent="0.2">
      <c r="B1491" s="35" t="s">
        <v>800</v>
      </c>
      <c r="C1491" s="35" t="s">
        <v>972</v>
      </c>
      <c r="D1491" s="35" t="s">
        <v>2032</v>
      </c>
      <c r="E1491" s="35" t="s">
        <v>1581</v>
      </c>
      <c r="F1491" s="35"/>
      <c r="G1491" s="35" t="s">
        <v>1582</v>
      </c>
      <c r="H1491" s="35" t="s">
        <v>262</v>
      </c>
      <c r="I1491" s="36">
        <v>1.32</v>
      </c>
      <c r="J1491" s="36">
        <v>3694.9</v>
      </c>
    </row>
    <row r="1492" spans="2:10" x14ac:dyDescent="0.2">
      <c r="B1492" s="35" t="s">
        <v>800</v>
      </c>
      <c r="C1492" s="35" t="s">
        <v>972</v>
      </c>
      <c r="D1492" s="35" t="s">
        <v>2033</v>
      </c>
      <c r="E1492" s="35" t="s">
        <v>1581</v>
      </c>
      <c r="F1492" s="35"/>
      <c r="G1492" s="35" t="s">
        <v>1582</v>
      </c>
      <c r="H1492" s="35" t="s">
        <v>262</v>
      </c>
      <c r="I1492" s="36">
        <v>1.32</v>
      </c>
      <c r="J1492" s="36">
        <v>3696.22</v>
      </c>
    </row>
    <row r="1493" spans="2:10" x14ac:dyDescent="0.2">
      <c r="B1493" s="35" t="s">
        <v>800</v>
      </c>
      <c r="C1493" s="35" t="s">
        <v>972</v>
      </c>
      <c r="D1493" s="35" t="s">
        <v>2034</v>
      </c>
      <c r="E1493" s="35" t="s">
        <v>1581</v>
      </c>
      <c r="F1493" s="35"/>
      <c r="G1493" s="35" t="s">
        <v>1582</v>
      </c>
      <c r="H1493" s="35" t="s">
        <v>262</v>
      </c>
      <c r="I1493" s="36">
        <v>1.32</v>
      </c>
      <c r="J1493" s="36">
        <v>3697.54</v>
      </c>
    </row>
    <row r="1494" spans="2:10" x14ac:dyDescent="0.2">
      <c r="B1494" s="35" t="s">
        <v>800</v>
      </c>
      <c r="C1494" s="35" t="s">
        <v>972</v>
      </c>
      <c r="D1494" s="35" t="s">
        <v>2035</v>
      </c>
      <c r="E1494" s="35" t="s">
        <v>1581</v>
      </c>
      <c r="F1494" s="35"/>
      <c r="G1494" s="35" t="s">
        <v>1582</v>
      </c>
      <c r="H1494" s="35" t="s">
        <v>262</v>
      </c>
      <c r="I1494" s="36">
        <v>1.32</v>
      </c>
      <c r="J1494" s="36">
        <v>3698.86</v>
      </c>
    </row>
    <row r="1495" spans="2:10" x14ac:dyDescent="0.2">
      <c r="B1495" s="35" t="s">
        <v>808</v>
      </c>
      <c r="C1495" s="35" t="s">
        <v>972</v>
      </c>
      <c r="D1495" s="35" t="s">
        <v>2036</v>
      </c>
      <c r="E1495" s="35" t="s">
        <v>1581</v>
      </c>
      <c r="F1495" s="35"/>
      <c r="G1495" s="35" t="s">
        <v>1582</v>
      </c>
      <c r="H1495" s="35" t="s">
        <v>262</v>
      </c>
      <c r="I1495" s="36">
        <v>1.84</v>
      </c>
      <c r="J1495" s="36">
        <v>3700.7</v>
      </c>
    </row>
    <row r="1496" spans="2:10" x14ac:dyDescent="0.2">
      <c r="B1496" s="35" t="s">
        <v>808</v>
      </c>
      <c r="C1496" s="35" t="s">
        <v>972</v>
      </c>
      <c r="D1496" s="35" t="s">
        <v>2037</v>
      </c>
      <c r="E1496" s="35" t="s">
        <v>1581</v>
      </c>
      <c r="F1496" s="35"/>
      <c r="G1496" s="35" t="s">
        <v>1582</v>
      </c>
      <c r="H1496" s="35" t="s">
        <v>262</v>
      </c>
      <c r="I1496" s="36">
        <v>1.32</v>
      </c>
      <c r="J1496" s="36">
        <v>3702.02</v>
      </c>
    </row>
    <row r="1497" spans="2:10" x14ac:dyDescent="0.2">
      <c r="B1497" s="35" t="s">
        <v>808</v>
      </c>
      <c r="C1497" s="35" t="s">
        <v>972</v>
      </c>
      <c r="D1497" s="35" t="s">
        <v>2038</v>
      </c>
      <c r="E1497" s="35" t="s">
        <v>1581</v>
      </c>
      <c r="F1497" s="35"/>
      <c r="G1497" s="35" t="s">
        <v>1582</v>
      </c>
      <c r="H1497" s="35" t="s">
        <v>262</v>
      </c>
      <c r="I1497" s="36">
        <v>1.32</v>
      </c>
      <c r="J1497" s="36">
        <v>3703.34</v>
      </c>
    </row>
    <row r="1498" spans="2:10" x14ac:dyDescent="0.2">
      <c r="B1498" s="35" t="s">
        <v>808</v>
      </c>
      <c r="C1498" s="35" t="s">
        <v>972</v>
      </c>
      <c r="D1498" s="35" t="s">
        <v>2039</v>
      </c>
      <c r="E1498" s="35" t="s">
        <v>1581</v>
      </c>
      <c r="F1498" s="35"/>
      <c r="G1498" s="35" t="s">
        <v>1582</v>
      </c>
      <c r="H1498" s="35" t="s">
        <v>262</v>
      </c>
      <c r="I1498" s="36">
        <v>1.32</v>
      </c>
      <c r="J1498" s="36">
        <v>3704.66</v>
      </c>
    </row>
    <row r="1499" spans="2:10" x14ac:dyDescent="0.2">
      <c r="B1499" s="35" t="s">
        <v>808</v>
      </c>
      <c r="C1499" s="35" t="s">
        <v>972</v>
      </c>
      <c r="D1499" s="35" t="s">
        <v>2040</v>
      </c>
      <c r="E1499" s="35" t="s">
        <v>1581</v>
      </c>
      <c r="F1499" s="35"/>
      <c r="G1499" s="35" t="s">
        <v>1582</v>
      </c>
      <c r="H1499" s="35" t="s">
        <v>262</v>
      </c>
      <c r="I1499" s="36">
        <v>1.32</v>
      </c>
      <c r="J1499" s="36">
        <v>3705.98</v>
      </c>
    </row>
    <row r="1500" spans="2:10" x14ac:dyDescent="0.2">
      <c r="B1500" s="35" t="s">
        <v>808</v>
      </c>
      <c r="C1500" s="35" t="s">
        <v>972</v>
      </c>
      <c r="D1500" s="35" t="s">
        <v>2041</v>
      </c>
      <c r="E1500" s="35" t="s">
        <v>1581</v>
      </c>
      <c r="F1500" s="35"/>
      <c r="G1500" s="35" t="s">
        <v>1582</v>
      </c>
      <c r="H1500" s="35" t="s">
        <v>262</v>
      </c>
      <c r="I1500" s="36">
        <v>1.32</v>
      </c>
      <c r="J1500" s="36">
        <v>3707.3</v>
      </c>
    </row>
    <row r="1501" spans="2:10" x14ac:dyDescent="0.2">
      <c r="B1501" s="35" t="s">
        <v>808</v>
      </c>
      <c r="C1501" s="35" t="s">
        <v>972</v>
      </c>
      <c r="D1501" s="35" t="s">
        <v>2042</v>
      </c>
      <c r="E1501" s="35" t="s">
        <v>1581</v>
      </c>
      <c r="F1501" s="35"/>
      <c r="G1501" s="35" t="s">
        <v>1582</v>
      </c>
      <c r="H1501" s="35" t="s">
        <v>262</v>
      </c>
      <c r="I1501" s="36">
        <v>1.32</v>
      </c>
      <c r="J1501" s="36">
        <v>3708.62</v>
      </c>
    </row>
    <row r="1502" spans="2:10" x14ac:dyDescent="0.2">
      <c r="B1502" s="35" t="s">
        <v>816</v>
      </c>
      <c r="C1502" s="35" t="s">
        <v>972</v>
      </c>
      <c r="D1502" s="35" t="s">
        <v>2043</v>
      </c>
      <c r="E1502" s="35" t="s">
        <v>1581</v>
      </c>
      <c r="F1502" s="35"/>
      <c r="G1502" s="35" t="s">
        <v>1582</v>
      </c>
      <c r="H1502" s="35" t="s">
        <v>262</v>
      </c>
      <c r="I1502" s="36">
        <v>1.32</v>
      </c>
      <c r="J1502" s="36">
        <v>3709.94</v>
      </c>
    </row>
    <row r="1503" spans="2:10" x14ac:dyDescent="0.2">
      <c r="B1503" s="35" t="s">
        <v>816</v>
      </c>
      <c r="C1503" s="35" t="s">
        <v>972</v>
      </c>
      <c r="D1503" s="35" t="s">
        <v>2044</v>
      </c>
      <c r="E1503" s="35" t="s">
        <v>1581</v>
      </c>
      <c r="F1503" s="35"/>
      <c r="G1503" s="35" t="s">
        <v>1582</v>
      </c>
      <c r="H1503" s="35" t="s">
        <v>262</v>
      </c>
      <c r="I1503" s="36">
        <v>1.32</v>
      </c>
      <c r="J1503" s="36">
        <v>3711.26</v>
      </c>
    </row>
    <row r="1504" spans="2:10" x14ac:dyDescent="0.2">
      <c r="B1504" s="35" t="s">
        <v>816</v>
      </c>
      <c r="C1504" s="35" t="s">
        <v>972</v>
      </c>
      <c r="D1504" s="35" t="s">
        <v>2045</v>
      </c>
      <c r="E1504" s="35" t="s">
        <v>1581</v>
      </c>
      <c r="F1504" s="35"/>
      <c r="G1504" s="35" t="s">
        <v>1582</v>
      </c>
      <c r="H1504" s="35" t="s">
        <v>262</v>
      </c>
      <c r="I1504" s="36">
        <v>1.32</v>
      </c>
      <c r="J1504" s="36">
        <v>3712.58</v>
      </c>
    </row>
    <row r="1505" spans="2:10" x14ac:dyDescent="0.2">
      <c r="B1505" s="35" t="s">
        <v>816</v>
      </c>
      <c r="C1505" s="35" t="s">
        <v>972</v>
      </c>
      <c r="D1505" s="35" t="s">
        <v>2046</v>
      </c>
      <c r="E1505" s="35" t="s">
        <v>1581</v>
      </c>
      <c r="F1505" s="35"/>
      <c r="G1505" s="35" t="s">
        <v>1582</v>
      </c>
      <c r="H1505" s="35" t="s">
        <v>262</v>
      </c>
      <c r="I1505" s="36">
        <v>1.32</v>
      </c>
      <c r="J1505" s="36">
        <v>3713.9</v>
      </c>
    </row>
    <row r="1506" spans="2:10" x14ac:dyDescent="0.2">
      <c r="B1506" s="35" t="s">
        <v>816</v>
      </c>
      <c r="C1506" s="35" t="s">
        <v>972</v>
      </c>
      <c r="D1506" s="35" t="s">
        <v>2047</v>
      </c>
      <c r="E1506" s="35" t="s">
        <v>1581</v>
      </c>
      <c r="F1506" s="35"/>
      <c r="G1506" s="35" t="s">
        <v>1582</v>
      </c>
      <c r="H1506" s="35" t="s">
        <v>262</v>
      </c>
      <c r="I1506" s="36">
        <v>1.32</v>
      </c>
      <c r="J1506" s="36">
        <v>3715.22</v>
      </c>
    </row>
    <row r="1507" spans="2:10" x14ac:dyDescent="0.2">
      <c r="B1507" s="35" t="s">
        <v>816</v>
      </c>
      <c r="C1507" s="35" t="s">
        <v>972</v>
      </c>
      <c r="D1507" s="35" t="s">
        <v>2048</v>
      </c>
      <c r="E1507" s="35" t="s">
        <v>1581</v>
      </c>
      <c r="F1507" s="35"/>
      <c r="G1507" s="35" t="s">
        <v>1582</v>
      </c>
      <c r="H1507" s="35" t="s">
        <v>262</v>
      </c>
      <c r="I1507" s="36">
        <v>1.32</v>
      </c>
      <c r="J1507" s="36">
        <v>3716.54</v>
      </c>
    </row>
    <row r="1508" spans="2:10" x14ac:dyDescent="0.2">
      <c r="B1508" s="35" t="s">
        <v>816</v>
      </c>
      <c r="C1508" s="35" t="s">
        <v>972</v>
      </c>
      <c r="D1508" s="35" t="s">
        <v>2049</v>
      </c>
      <c r="E1508" s="35" t="s">
        <v>1581</v>
      </c>
      <c r="F1508" s="35"/>
      <c r="G1508" s="35" t="s">
        <v>1582</v>
      </c>
      <c r="H1508" s="35" t="s">
        <v>262</v>
      </c>
      <c r="I1508" s="36">
        <v>1.32</v>
      </c>
      <c r="J1508" s="36">
        <v>3717.86</v>
      </c>
    </row>
    <row r="1509" spans="2:10" x14ac:dyDescent="0.2">
      <c r="B1509" s="35" t="s">
        <v>816</v>
      </c>
      <c r="C1509" s="35" t="s">
        <v>972</v>
      </c>
      <c r="D1509" s="35" t="s">
        <v>2050</v>
      </c>
      <c r="E1509" s="35" t="s">
        <v>1581</v>
      </c>
      <c r="F1509" s="35"/>
      <c r="G1509" s="35" t="s">
        <v>1582</v>
      </c>
      <c r="H1509" s="35" t="s">
        <v>262</v>
      </c>
      <c r="I1509" s="36">
        <v>1.32</v>
      </c>
      <c r="J1509" s="36">
        <v>3719.18</v>
      </c>
    </row>
    <row r="1510" spans="2:10" x14ac:dyDescent="0.2">
      <c r="B1510" s="35" t="s">
        <v>825</v>
      </c>
      <c r="C1510" s="35" t="s">
        <v>972</v>
      </c>
      <c r="D1510" s="35" t="s">
        <v>2051</v>
      </c>
      <c r="E1510" s="35" t="s">
        <v>1581</v>
      </c>
      <c r="F1510" s="35"/>
      <c r="G1510" s="35" t="s">
        <v>1582</v>
      </c>
      <c r="H1510" s="35" t="s">
        <v>262</v>
      </c>
      <c r="I1510" s="36">
        <v>1.84</v>
      </c>
      <c r="J1510" s="36">
        <v>3721.02</v>
      </c>
    </row>
    <row r="1511" spans="2:10" x14ac:dyDescent="0.2">
      <c r="B1511" s="35" t="s">
        <v>825</v>
      </c>
      <c r="C1511" s="35" t="s">
        <v>972</v>
      </c>
      <c r="D1511" s="35" t="s">
        <v>2052</v>
      </c>
      <c r="E1511" s="35" t="s">
        <v>1581</v>
      </c>
      <c r="F1511" s="35"/>
      <c r="G1511" s="35" t="s">
        <v>1582</v>
      </c>
      <c r="H1511" s="35" t="s">
        <v>262</v>
      </c>
      <c r="I1511" s="36">
        <v>1.32</v>
      </c>
      <c r="J1511" s="36">
        <v>3722.34</v>
      </c>
    </row>
    <row r="1512" spans="2:10" x14ac:dyDescent="0.2">
      <c r="B1512" s="35" t="s">
        <v>825</v>
      </c>
      <c r="C1512" s="35" t="s">
        <v>972</v>
      </c>
      <c r="D1512" s="35" t="s">
        <v>2053</v>
      </c>
      <c r="E1512" s="35" t="s">
        <v>1581</v>
      </c>
      <c r="F1512" s="35"/>
      <c r="G1512" s="35" t="s">
        <v>1582</v>
      </c>
      <c r="H1512" s="35" t="s">
        <v>262</v>
      </c>
      <c r="I1512" s="36">
        <v>1.32</v>
      </c>
      <c r="J1512" s="36">
        <v>3723.66</v>
      </c>
    </row>
    <row r="1513" spans="2:10" x14ac:dyDescent="0.2">
      <c r="B1513" s="35" t="s">
        <v>825</v>
      </c>
      <c r="C1513" s="35" t="s">
        <v>972</v>
      </c>
      <c r="D1513" s="35" t="s">
        <v>2054</v>
      </c>
      <c r="E1513" s="35" t="s">
        <v>1581</v>
      </c>
      <c r="F1513" s="35"/>
      <c r="G1513" s="35" t="s">
        <v>1582</v>
      </c>
      <c r="H1513" s="35" t="s">
        <v>262</v>
      </c>
      <c r="I1513" s="36">
        <v>1.84</v>
      </c>
      <c r="J1513" s="36">
        <v>3725.5</v>
      </c>
    </row>
    <row r="1514" spans="2:10" x14ac:dyDescent="0.2">
      <c r="B1514" s="35" t="s">
        <v>825</v>
      </c>
      <c r="C1514" s="35" t="s">
        <v>972</v>
      </c>
      <c r="D1514" s="35" t="s">
        <v>2055</v>
      </c>
      <c r="E1514" s="35" t="s">
        <v>1581</v>
      </c>
      <c r="F1514" s="35"/>
      <c r="G1514" s="35" t="s">
        <v>1582</v>
      </c>
      <c r="H1514" s="35" t="s">
        <v>262</v>
      </c>
      <c r="I1514" s="36">
        <v>1.32</v>
      </c>
      <c r="J1514" s="36">
        <v>3726.82</v>
      </c>
    </row>
    <row r="1515" spans="2:10" x14ac:dyDescent="0.2">
      <c r="B1515" s="35" t="s">
        <v>831</v>
      </c>
      <c r="C1515" s="35" t="s">
        <v>972</v>
      </c>
      <c r="D1515" s="35" t="s">
        <v>2056</v>
      </c>
      <c r="E1515" s="35" t="s">
        <v>1581</v>
      </c>
      <c r="F1515" s="35"/>
      <c r="G1515" s="35" t="s">
        <v>1582</v>
      </c>
      <c r="H1515" s="35" t="s">
        <v>262</v>
      </c>
      <c r="I1515" s="36">
        <v>1.32</v>
      </c>
      <c r="J1515" s="36">
        <v>3728.14</v>
      </c>
    </row>
    <row r="1516" spans="2:10" x14ac:dyDescent="0.2">
      <c r="B1516" s="35" t="s">
        <v>831</v>
      </c>
      <c r="C1516" s="35" t="s">
        <v>972</v>
      </c>
      <c r="D1516" s="35" t="s">
        <v>2057</v>
      </c>
      <c r="E1516" s="35" t="s">
        <v>1581</v>
      </c>
      <c r="F1516" s="35"/>
      <c r="G1516" s="35" t="s">
        <v>1582</v>
      </c>
      <c r="H1516" s="35" t="s">
        <v>262</v>
      </c>
      <c r="I1516" s="36">
        <v>1.32</v>
      </c>
      <c r="J1516" s="36">
        <v>3729.46</v>
      </c>
    </row>
    <row r="1517" spans="2:10" x14ac:dyDescent="0.2">
      <c r="B1517" s="35" t="s">
        <v>833</v>
      </c>
      <c r="C1517" s="35" t="s">
        <v>972</v>
      </c>
      <c r="D1517" s="35" t="s">
        <v>2058</v>
      </c>
      <c r="E1517" s="35" t="s">
        <v>1581</v>
      </c>
      <c r="F1517" s="35"/>
      <c r="G1517" s="35" t="s">
        <v>1582</v>
      </c>
      <c r="H1517" s="35" t="s">
        <v>262</v>
      </c>
      <c r="I1517" s="36">
        <v>1.32</v>
      </c>
      <c r="J1517" s="36">
        <v>3730.78</v>
      </c>
    </row>
    <row r="1518" spans="2:10" x14ac:dyDescent="0.2">
      <c r="B1518" s="35" t="s">
        <v>833</v>
      </c>
      <c r="C1518" s="35" t="s">
        <v>972</v>
      </c>
      <c r="D1518" s="35" t="s">
        <v>2059</v>
      </c>
      <c r="E1518" s="35" t="s">
        <v>1581</v>
      </c>
      <c r="F1518" s="35"/>
      <c r="G1518" s="35" t="s">
        <v>1582</v>
      </c>
      <c r="H1518" s="35" t="s">
        <v>262</v>
      </c>
      <c r="I1518" s="36">
        <v>1.32</v>
      </c>
      <c r="J1518" s="36">
        <v>3732.1</v>
      </c>
    </row>
    <row r="1519" spans="2:10" x14ac:dyDescent="0.2">
      <c r="B1519" s="35" t="s">
        <v>836</v>
      </c>
      <c r="C1519" s="35" t="s">
        <v>972</v>
      </c>
      <c r="D1519" s="35" t="s">
        <v>2060</v>
      </c>
      <c r="E1519" s="35" t="s">
        <v>1581</v>
      </c>
      <c r="F1519" s="35"/>
      <c r="G1519" s="35" t="s">
        <v>1582</v>
      </c>
      <c r="H1519" s="35" t="s">
        <v>262</v>
      </c>
      <c r="I1519" s="36">
        <v>1.32</v>
      </c>
      <c r="J1519" s="36">
        <v>3733.42</v>
      </c>
    </row>
    <row r="1520" spans="2:10" x14ac:dyDescent="0.2">
      <c r="B1520" s="35" t="s">
        <v>836</v>
      </c>
      <c r="C1520" s="35" t="s">
        <v>972</v>
      </c>
      <c r="D1520" s="35" t="s">
        <v>2061</v>
      </c>
      <c r="E1520" s="35" t="s">
        <v>1581</v>
      </c>
      <c r="F1520" s="35"/>
      <c r="G1520" s="35" t="s">
        <v>1582</v>
      </c>
      <c r="H1520" s="35" t="s">
        <v>262</v>
      </c>
      <c r="I1520" s="36">
        <v>1.32</v>
      </c>
      <c r="J1520" s="36">
        <v>3734.74</v>
      </c>
    </row>
    <row r="1521" spans="2:10" x14ac:dyDescent="0.2">
      <c r="B1521" s="35" t="s">
        <v>836</v>
      </c>
      <c r="C1521" s="35" t="s">
        <v>972</v>
      </c>
      <c r="D1521" s="35" t="s">
        <v>2062</v>
      </c>
      <c r="E1521" s="35" t="s">
        <v>1581</v>
      </c>
      <c r="F1521" s="35"/>
      <c r="G1521" s="35" t="s">
        <v>1582</v>
      </c>
      <c r="H1521" s="35" t="s">
        <v>262</v>
      </c>
      <c r="I1521" s="36">
        <v>1.32</v>
      </c>
      <c r="J1521" s="36">
        <v>3736.06</v>
      </c>
    </row>
    <row r="1522" spans="2:10" x14ac:dyDescent="0.2">
      <c r="B1522" s="35" t="s">
        <v>836</v>
      </c>
      <c r="C1522" s="35" t="s">
        <v>972</v>
      </c>
      <c r="D1522" s="35" t="s">
        <v>2063</v>
      </c>
      <c r="E1522" s="35" t="s">
        <v>1581</v>
      </c>
      <c r="F1522" s="35"/>
      <c r="G1522" s="35" t="s">
        <v>1582</v>
      </c>
      <c r="H1522" s="35" t="s">
        <v>262</v>
      </c>
      <c r="I1522" s="36">
        <v>1.32</v>
      </c>
      <c r="J1522" s="36">
        <v>3737.38</v>
      </c>
    </row>
    <row r="1523" spans="2:10" x14ac:dyDescent="0.2">
      <c r="B1523" s="35" t="s">
        <v>841</v>
      </c>
      <c r="C1523" s="35" t="s">
        <v>972</v>
      </c>
      <c r="D1523" s="35" t="s">
        <v>2064</v>
      </c>
      <c r="E1523" s="35" t="s">
        <v>1581</v>
      </c>
      <c r="F1523" s="35"/>
      <c r="G1523" s="35" t="s">
        <v>1582</v>
      </c>
      <c r="H1523" s="35" t="s">
        <v>262</v>
      </c>
      <c r="I1523" s="36">
        <v>1.84</v>
      </c>
      <c r="J1523" s="36">
        <v>3739.22</v>
      </c>
    </row>
    <row r="1524" spans="2:10" x14ac:dyDescent="0.2">
      <c r="B1524" s="35" t="s">
        <v>841</v>
      </c>
      <c r="C1524" s="35" t="s">
        <v>972</v>
      </c>
      <c r="D1524" s="35" t="s">
        <v>2065</v>
      </c>
      <c r="E1524" s="35" t="s">
        <v>1581</v>
      </c>
      <c r="F1524" s="35"/>
      <c r="G1524" s="35" t="s">
        <v>1582</v>
      </c>
      <c r="H1524" s="35" t="s">
        <v>262</v>
      </c>
      <c r="I1524" s="36">
        <v>1.32</v>
      </c>
      <c r="J1524" s="36">
        <v>3740.54</v>
      </c>
    </row>
    <row r="1525" spans="2:10" x14ac:dyDescent="0.2">
      <c r="B1525" s="35" t="s">
        <v>841</v>
      </c>
      <c r="C1525" s="35" t="s">
        <v>972</v>
      </c>
      <c r="D1525" s="35" t="s">
        <v>2066</v>
      </c>
      <c r="E1525" s="35" t="s">
        <v>1581</v>
      </c>
      <c r="F1525" s="35"/>
      <c r="G1525" s="35" t="s">
        <v>1582</v>
      </c>
      <c r="H1525" s="35" t="s">
        <v>262</v>
      </c>
      <c r="I1525" s="36">
        <v>1.32</v>
      </c>
      <c r="J1525" s="36">
        <v>3741.86</v>
      </c>
    </row>
    <row r="1526" spans="2:10" x14ac:dyDescent="0.2">
      <c r="B1526" s="35" t="s">
        <v>841</v>
      </c>
      <c r="C1526" s="35" t="s">
        <v>972</v>
      </c>
      <c r="D1526" s="35" t="s">
        <v>2067</v>
      </c>
      <c r="E1526" s="35" t="s">
        <v>1581</v>
      </c>
      <c r="F1526" s="35"/>
      <c r="G1526" s="35" t="s">
        <v>1582</v>
      </c>
      <c r="H1526" s="35" t="s">
        <v>262</v>
      </c>
      <c r="I1526" s="36">
        <v>1.32</v>
      </c>
      <c r="J1526" s="36">
        <v>3743.18</v>
      </c>
    </row>
    <row r="1527" spans="2:10" x14ac:dyDescent="0.2">
      <c r="B1527" s="35" t="s">
        <v>841</v>
      </c>
      <c r="C1527" s="35" t="s">
        <v>972</v>
      </c>
      <c r="D1527" s="35" t="s">
        <v>2068</v>
      </c>
      <c r="E1527" s="35" t="s">
        <v>1581</v>
      </c>
      <c r="F1527" s="35"/>
      <c r="G1527" s="35" t="s">
        <v>1582</v>
      </c>
      <c r="H1527" s="35" t="s">
        <v>262</v>
      </c>
      <c r="I1527" s="36">
        <v>1.32</v>
      </c>
      <c r="J1527" s="36">
        <v>3744.5</v>
      </c>
    </row>
    <row r="1528" spans="2:10" x14ac:dyDescent="0.2">
      <c r="B1528" s="35" t="s">
        <v>847</v>
      </c>
      <c r="C1528" s="35" t="s">
        <v>972</v>
      </c>
      <c r="D1528" s="35" t="s">
        <v>2069</v>
      </c>
      <c r="E1528" s="35" t="s">
        <v>1581</v>
      </c>
      <c r="F1528" s="35"/>
      <c r="G1528" s="35" t="s">
        <v>1582</v>
      </c>
      <c r="H1528" s="35" t="s">
        <v>262</v>
      </c>
      <c r="I1528" s="36">
        <v>1.84</v>
      </c>
      <c r="J1528" s="36">
        <v>3746.34</v>
      </c>
    </row>
    <row r="1529" spans="2:10" x14ac:dyDescent="0.2">
      <c r="B1529" s="35" t="s">
        <v>847</v>
      </c>
      <c r="C1529" s="35" t="s">
        <v>1058</v>
      </c>
      <c r="D1529" s="35" t="s">
        <v>1623</v>
      </c>
      <c r="E1529" s="35" t="s">
        <v>2070</v>
      </c>
      <c r="F1529" s="35"/>
      <c r="G1529" s="35" t="s">
        <v>2071</v>
      </c>
      <c r="H1529" s="35" t="s">
        <v>262</v>
      </c>
      <c r="I1529" s="36">
        <v>-22.49</v>
      </c>
      <c r="J1529" s="36">
        <v>3723.85</v>
      </c>
    </row>
    <row r="1530" spans="2:10" x14ac:dyDescent="0.2">
      <c r="B1530" s="35" t="s">
        <v>847</v>
      </c>
      <c r="C1530" s="35" t="s">
        <v>972</v>
      </c>
      <c r="D1530" s="35" t="s">
        <v>2072</v>
      </c>
      <c r="E1530" s="35" t="s">
        <v>1581</v>
      </c>
      <c r="F1530" s="35"/>
      <c r="G1530" s="35" t="s">
        <v>1582</v>
      </c>
      <c r="H1530" s="35" t="s">
        <v>262</v>
      </c>
      <c r="I1530" s="36">
        <v>1.32</v>
      </c>
      <c r="J1530" s="36">
        <v>3725.17</v>
      </c>
    </row>
    <row r="1531" spans="2:10" x14ac:dyDescent="0.2">
      <c r="B1531" s="35" t="s">
        <v>847</v>
      </c>
      <c r="C1531" s="35" t="s">
        <v>972</v>
      </c>
      <c r="D1531" s="35" t="s">
        <v>2073</v>
      </c>
      <c r="E1531" s="35" t="s">
        <v>1581</v>
      </c>
      <c r="F1531" s="35"/>
      <c r="G1531" s="35" t="s">
        <v>1582</v>
      </c>
      <c r="H1531" s="35" t="s">
        <v>262</v>
      </c>
      <c r="I1531" s="36">
        <v>1.32</v>
      </c>
      <c r="J1531" s="36">
        <v>3726.49</v>
      </c>
    </row>
    <row r="1532" spans="2:10" x14ac:dyDescent="0.2">
      <c r="B1532" s="35" t="s">
        <v>847</v>
      </c>
      <c r="C1532" s="35" t="s">
        <v>972</v>
      </c>
      <c r="D1532" s="35" t="s">
        <v>2074</v>
      </c>
      <c r="E1532" s="35" t="s">
        <v>1581</v>
      </c>
      <c r="F1532" s="35"/>
      <c r="G1532" s="35" t="s">
        <v>1582</v>
      </c>
      <c r="H1532" s="35" t="s">
        <v>262</v>
      </c>
      <c r="I1532" s="36">
        <v>1.32</v>
      </c>
      <c r="J1532" s="36">
        <v>3727.81</v>
      </c>
    </row>
    <row r="1533" spans="2:10" x14ac:dyDescent="0.2">
      <c r="B1533" s="35" t="s">
        <v>852</v>
      </c>
      <c r="C1533" s="35" t="s">
        <v>1058</v>
      </c>
      <c r="D1533" s="35" t="s">
        <v>2075</v>
      </c>
      <c r="E1533" s="35"/>
      <c r="F1533" s="35"/>
      <c r="G1533" s="35"/>
      <c r="H1533" s="35" t="s">
        <v>2076</v>
      </c>
      <c r="I1533" s="36">
        <v>14</v>
      </c>
      <c r="J1533" s="36">
        <v>3741.81</v>
      </c>
    </row>
    <row r="1534" spans="2:10" x14ac:dyDescent="0.2">
      <c r="B1534" s="35" t="s">
        <v>852</v>
      </c>
      <c r="C1534" s="35" t="s">
        <v>972</v>
      </c>
      <c r="D1534" s="35" t="s">
        <v>2077</v>
      </c>
      <c r="E1534" s="35" t="s">
        <v>1581</v>
      </c>
      <c r="F1534" s="35"/>
      <c r="G1534" s="35" t="s">
        <v>1582</v>
      </c>
      <c r="H1534" s="35" t="s">
        <v>262</v>
      </c>
      <c r="I1534" s="36">
        <v>1.32</v>
      </c>
      <c r="J1534" s="36">
        <v>3743.13</v>
      </c>
    </row>
    <row r="1535" spans="2:10" x14ac:dyDescent="0.2">
      <c r="B1535" s="35" t="s">
        <v>852</v>
      </c>
      <c r="C1535" s="35" t="s">
        <v>91</v>
      </c>
      <c r="D1535" s="35" t="s">
        <v>2078</v>
      </c>
      <c r="E1535" s="35"/>
      <c r="F1535" s="35"/>
      <c r="G1535" s="35" t="s">
        <v>2079</v>
      </c>
      <c r="H1535" s="105" t="s">
        <v>135</v>
      </c>
      <c r="I1535" s="36">
        <v>95</v>
      </c>
      <c r="J1535" s="36">
        <v>3838.13</v>
      </c>
    </row>
    <row r="1536" spans="2:10" x14ac:dyDescent="0.2">
      <c r="B1536" s="35" t="s">
        <v>852</v>
      </c>
      <c r="C1536" s="35" t="s">
        <v>972</v>
      </c>
      <c r="D1536" s="35" t="s">
        <v>2080</v>
      </c>
      <c r="E1536" s="35" t="s">
        <v>1581</v>
      </c>
      <c r="F1536" s="35"/>
      <c r="G1536" s="35" t="s">
        <v>1582</v>
      </c>
      <c r="H1536" s="35" t="s">
        <v>262</v>
      </c>
      <c r="I1536" s="36">
        <v>1.32</v>
      </c>
      <c r="J1536" s="36">
        <v>3839.45</v>
      </c>
    </row>
    <row r="1537" spans="2:10" x14ac:dyDescent="0.2">
      <c r="B1537" s="35" t="s">
        <v>852</v>
      </c>
      <c r="C1537" s="35" t="s">
        <v>972</v>
      </c>
      <c r="D1537" s="35" t="s">
        <v>2081</v>
      </c>
      <c r="E1537" s="35" t="s">
        <v>1581</v>
      </c>
      <c r="F1537" s="35"/>
      <c r="G1537" s="35" t="s">
        <v>1582</v>
      </c>
      <c r="H1537" s="35" t="s">
        <v>262</v>
      </c>
      <c r="I1537" s="36">
        <v>1.32</v>
      </c>
      <c r="J1537" s="36">
        <v>3840.77</v>
      </c>
    </row>
    <row r="1538" spans="2:10" x14ac:dyDescent="0.2">
      <c r="B1538" s="35" t="s">
        <v>855</v>
      </c>
      <c r="C1538" s="35" t="s">
        <v>972</v>
      </c>
      <c r="D1538" s="35" t="s">
        <v>2082</v>
      </c>
      <c r="E1538" s="35" t="s">
        <v>1581</v>
      </c>
      <c r="F1538" s="35"/>
      <c r="G1538" s="35" t="s">
        <v>1582</v>
      </c>
      <c r="H1538" s="35" t="s">
        <v>262</v>
      </c>
      <c r="I1538" s="36">
        <v>1.32</v>
      </c>
      <c r="J1538" s="36">
        <v>3842.09</v>
      </c>
    </row>
    <row r="1539" spans="2:10" x14ac:dyDescent="0.2">
      <c r="B1539" s="35" t="s">
        <v>855</v>
      </c>
      <c r="C1539" s="35" t="s">
        <v>972</v>
      </c>
      <c r="D1539" s="35" t="s">
        <v>2083</v>
      </c>
      <c r="E1539" s="35" t="s">
        <v>1581</v>
      </c>
      <c r="F1539" s="35"/>
      <c r="G1539" s="35" t="s">
        <v>1582</v>
      </c>
      <c r="H1539" s="35" t="s">
        <v>262</v>
      </c>
      <c r="I1539" s="36">
        <v>1.32</v>
      </c>
      <c r="J1539" s="36">
        <v>3843.41</v>
      </c>
    </row>
    <row r="1540" spans="2:10" x14ac:dyDescent="0.2">
      <c r="B1540" s="35" t="s">
        <v>855</v>
      </c>
      <c r="C1540" s="35" t="s">
        <v>972</v>
      </c>
      <c r="D1540" s="35" t="s">
        <v>2084</v>
      </c>
      <c r="E1540" s="35" t="s">
        <v>2013</v>
      </c>
      <c r="F1540" s="35"/>
      <c r="G1540" s="35" t="s">
        <v>2014</v>
      </c>
      <c r="H1540" s="35" t="s">
        <v>262</v>
      </c>
      <c r="I1540" s="36">
        <v>30</v>
      </c>
      <c r="J1540" s="36">
        <v>3873.41</v>
      </c>
    </row>
    <row r="1541" spans="2:10" x14ac:dyDescent="0.2">
      <c r="B1541" s="35" t="s">
        <v>858</v>
      </c>
      <c r="C1541" s="35" t="s">
        <v>972</v>
      </c>
      <c r="D1541" s="35" t="s">
        <v>2085</v>
      </c>
      <c r="E1541" s="35" t="s">
        <v>1581</v>
      </c>
      <c r="F1541" s="35"/>
      <c r="G1541" s="35" t="s">
        <v>1582</v>
      </c>
      <c r="H1541" s="35" t="s">
        <v>262</v>
      </c>
      <c r="I1541" s="36">
        <v>1.84</v>
      </c>
      <c r="J1541" s="36">
        <v>3875.25</v>
      </c>
    </row>
    <row r="1542" spans="2:10" x14ac:dyDescent="0.2">
      <c r="B1542" s="35" t="s">
        <v>860</v>
      </c>
      <c r="C1542" s="35" t="s">
        <v>972</v>
      </c>
      <c r="D1542" s="35" t="s">
        <v>2086</v>
      </c>
      <c r="E1542" s="35" t="s">
        <v>1581</v>
      </c>
      <c r="F1542" s="35"/>
      <c r="G1542" s="35" t="s">
        <v>1582</v>
      </c>
      <c r="H1542" s="35" t="s">
        <v>262</v>
      </c>
      <c r="I1542" s="36">
        <v>1.32</v>
      </c>
      <c r="J1542" s="36">
        <v>3876.57</v>
      </c>
    </row>
    <row r="1543" spans="2:10" x14ac:dyDescent="0.2">
      <c r="B1543" s="35" t="s">
        <v>860</v>
      </c>
      <c r="C1543" s="35" t="s">
        <v>972</v>
      </c>
      <c r="D1543" s="35" t="s">
        <v>2087</v>
      </c>
      <c r="E1543" s="35" t="s">
        <v>1581</v>
      </c>
      <c r="F1543" s="35"/>
      <c r="G1543" s="35" t="s">
        <v>1582</v>
      </c>
      <c r="H1543" s="35" t="s">
        <v>262</v>
      </c>
      <c r="I1543" s="36">
        <v>1.32</v>
      </c>
      <c r="J1543" s="36">
        <v>3877.89</v>
      </c>
    </row>
    <row r="1544" spans="2:10" x14ac:dyDescent="0.2">
      <c r="B1544" s="35" t="s">
        <v>863</v>
      </c>
      <c r="C1544" s="35" t="s">
        <v>972</v>
      </c>
      <c r="D1544" s="35" t="s">
        <v>2088</v>
      </c>
      <c r="E1544" s="35" t="s">
        <v>1581</v>
      </c>
      <c r="F1544" s="35"/>
      <c r="G1544" s="35" t="s">
        <v>1582</v>
      </c>
      <c r="H1544" s="35" t="s">
        <v>262</v>
      </c>
      <c r="I1544" s="36">
        <v>1.32</v>
      </c>
      <c r="J1544" s="36">
        <v>3879.21</v>
      </c>
    </row>
    <row r="1545" spans="2:10" x14ac:dyDescent="0.2">
      <c r="B1545" s="35" t="s">
        <v>863</v>
      </c>
      <c r="C1545" s="35" t="s">
        <v>972</v>
      </c>
      <c r="D1545" s="35" t="s">
        <v>2089</v>
      </c>
      <c r="E1545" s="35" t="s">
        <v>1581</v>
      </c>
      <c r="F1545" s="35"/>
      <c r="G1545" s="35" t="s">
        <v>1582</v>
      </c>
      <c r="H1545" s="35" t="s">
        <v>262</v>
      </c>
      <c r="I1545" s="36">
        <v>2.48</v>
      </c>
      <c r="J1545" s="36">
        <v>3881.69</v>
      </c>
    </row>
    <row r="1546" spans="2:10" x14ac:dyDescent="0.2">
      <c r="B1546" s="35" t="s">
        <v>863</v>
      </c>
      <c r="C1546" s="35" t="s">
        <v>972</v>
      </c>
      <c r="D1546" s="35" t="s">
        <v>2090</v>
      </c>
      <c r="E1546" s="35" t="s">
        <v>1581</v>
      </c>
      <c r="F1546" s="35"/>
      <c r="G1546" s="35" t="s">
        <v>1582</v>
      </c>
      <c r="H1546" s="35" t="s">
        <v>262</v>
      </c>
      <c r="I1546" s="36">
        <v>1.32</v>
      </c>
      <c r="J1546" s="36">
        <v>3883.01</v>
      </c>
    </row>
    <row r="1547" spans="2:10" x14ac:dyDescent="0.2">
      <c r="B1547" s="35" t="s">
        <v>863</v>
      </c>
      <c r="C1547" s="35" t="s">
        <v>972</v>
      </c>
      <c r="D1547" s="35" t="s">
        <v>2091</v>
      </c>
      <c r="E1547" s="35" t="s">
        <v>1581</v>
      </c>
      <c r="F1547" s="35"/>
      <c r="G1547" s="35" t="s">
        <v>1582</v>
      </c>
      <c r="H1547" s="35" t="s">
        <v>262</v>
      </c>
      <c r="I1547" s="36">
        <v>1.32</v>
      </c>
      <c r="J1547" s="36">
        <v>3884.33</v>
      </c>
    </row>
    <row r="1548" spans="2:10" x14ac:dyDescent="0.2">
      <c r="B1548" s="35" t="s">
        <v>869</v>
      </c>
      <c r="C1548" s="35" t="s">
        <v>972</v>
      </c>
      <c r="D1548" s="35" t="s">
        <v>2092</v>
      </c>
      <c r="E1548" s="35" t="s">
        <v>1581</v>
      </c>
      <c r="F1548" s="35"/>
      <c r="G1548" s="35" t="s">
        <v>1582</v>
      </c>
      <c r="H1548" s="35" t="s">
        <v>262</v>
      </c>
      <c r="I1548" s="36">
        <v>1.32</v>
      </c>
      <c r="J1548" s="36">
        <v>3885.65</v>
      </c>
    </row>
    <row r="1549" spans="2:10" x14ac:dyDescent="0.2">
      <c r="B1549" s="35" t="s">
        <v>869</v>
      </c>
      <c r="C1549" s="35" t="s">
        <v>972</v>
      </c>
      <c r="D1549" s="35" t="s">
        <v>2093</v>
      </c>
      <c r="E1549" s="35" t="s">
        <v>1581</v>
      </c>
      <c r="F1549" s="35"/>
      <c r="G1549" s="35" t="s">
        <v>1582</v>
      </c>
      <c r="H1549" s="35" t="s">
        <v>262</v>
      </c>
      <c r="I1549" s="36">
        <v>1.32</v>
      </c>
      <c r="J1549" s="36">
        <v>3886.97</v>
      </c>
    </row>
    <row r="1550" spans="2:10" x14ac:dyDescent="0.2">
      <c r="B1550" s="35" t="s">
        <v>869</v>
      </c>
      <c r="C1550" s="35" t="s">
        <v>972</v>
      </c>
      <c r="D1550" s="35" t="s">
        <v>2094</v>
      </c>
      <c r="E1550" s="35" t="s">
        <v>1581</v>
      </c>
      <c r="F1550" s="35"/>
      <c r="G1550" s="35" t="s">
        <v>1582</v>
      </c>
      <c r="H1550" s="35" t="s">
        <v>262</v>
      </c>
      <c r="I1550" s="36">
        <v>13.5</v>
      </c>
      <c r="J1550" s="36">
        <v>3900.47</v>
      </c>
    </row>
    <row r="1551" spans="2:10" x14ac:dyDescent="0.2">
      <c r="B1551" s="35" t="s">
        <v>873</v>
      </c>
      <c r="C1551" s="35" t="s">
        <v>972</v>
      </c>
      <c r="D1551" s="35" t="s">
        <v>2095</v>
      </c>
      <c r="E1551" s="35" t="s">
        <v>1581</v>
      </c>
      <c r="F1551" s="35"/>
      <c r="G1551" s="35" t="s">
        <v>1582</v>
      </c>
      <c r="H1551" s="35" t="s">
        <v>262</v>
      </c>
      <c r="I1551" s="36">
        <v>1.32</v>
      </c>
      <c r="J1551" s="36">
        <v>3901.79</v>
      </c>
    </row>
    <row r="1552" spans="2:10" x14ac:dyDescent="0.2">
      <c r="B1552" s="35" t="s">
        <v>875</v>
      </c>
      <c r="C1552" s="35" t="s">
        <v>972</v>
      </c>
      <c r="D1552" s="35" t="s">
        <v>2096</v>
      </c>
      <c r="E1552" s="35" t="s">
        <v>1581</v>
      </c>
      <c r="F1552" s="35"/>
      <c r="G1552" s="35" t="s">
        <v>1582</v>
      </c>
      <c r="H1552" s="35" t="s">
        <v>262</v>
      </c>
      <c r="I1552" s="36">
        <v>1.32</v>
      </c>
      <c r="J1552" s="36">
        <v>3903.11</v>
      </c>
    </row>
    <row r="1553" spans="2:10" x14ac:dyDescent="0.2">
      <c r="B1553" s="35" t="s">
        <v>875</v>
      </c>
      <c r="C1553" s="35" t="s">
        <v>972</v>
      </c>
      <c r="D1553" s="35" t="s">
        <v>2097</v>
      </c>
      <c r="E1553" s="35" t="s">
        <v>1581</v>
      </c>
      <c r="F1553" s="35"/>
      <c r="G1553" s="35" t="s">
        <v>1582</v>
      </c>
      <c r="H1553" s="35" t="s">
        <v>262</v>
      </c>
      <c r="I1553" s="36">
        <v>9</v>
      </c>
      <c r="J1553" s="36">
        <v>3912.11</v>
      </c>
    </row>
    <row r="1554" spans="2:10" x14ac:dyDescent="0.2">
      <c r="B1554" s="35" t="s">
        <v>875</v>
      </c>
      <c r="C1554" s="35" t="s">
        <v>972</v>
      </c>
      <c r="D1554" s="35" t="s">
        <v>2098</v>
      </c>
      <c r="E1554" s="35" t="s">
        <v>1581</v>
      </c>
      <c r="F1554" s="35"/>
      <c r="G1554" s="35" t="s">
        <v>1582</v>
      </c>
      <c r="H1554" s="35" t="s">
        <v>262</v>
      </c>
      <c r="I1554" s="36">
        <v>9.1</v>
      </c>
      <c r="J1554" s="36">
        <v>3921.21</v>
      </c>
    </row>
    <row r="1555" spans="2:10" x14ac:dyDescent="0.2">
      <c r="B1555" s="35" t="s">
        <v>2099</v>
      </c>
      <c r="C1555" s="35" t="s">
        <v>972</v>
      </c>
      <c r="D1555" s="35"/>
      <c r="E1555" s="35"/>
      <c r="F1555" s="35"/>
      <c r="G1555" s="35" t="s">
        <v>2100</v>
      </c>
      <c r="H1555" s="35" t="s">
        <v>1049</v>
      </c>
      <c r="I1555" s="36">
        <v>15</v>
      </c>
      <c r="J1555" s="36">
        <v>3936.21</v>
      </c>
    </row>
    <row r="1556" spans="2:10" x14ac:dyDescent="0.2">
      <c r="B1556" s="35" t="s">
        <v>880</v>
      </c>
      <c r="C1556" s="35" t="s">
        <v>972</v>
      </c>
      <c r="D1556" s="35" t="s">
        <v>2101</v>
      </c>
      <c r="E1556" s="35" t="s">
        <v>1581</v>
      </c>
      <c r="F1556" s="35"/>
      <c r="G1556" s="35" t="s">
        <v>1582</v>
      </c>
      <c r="H1556" s="35" t="s">
        <v>262</v>
      </c>
      <c r="I1556" s="36">
        <v>43.8</v>
      </c>
      <c r="J1556" s="36">
        <v>3980.01</v>
      </c>
    </row>
    <row r="1557" spans="2:10" x14ac:dyDescent="0.2">
      <c r="B1557" s="35" t="s">
        <v>882</v>
      </c>
      <c r="C1557" s="35" t="s">
        <v>972</v>
      </c>
      <c r="D1557" s="35" t="s">
        <v>2102</v>
      </c>
      <c r="E1557" s="35" t="s">
        <v>1581</v>
      </c>
      <c r="F1557" s="35"/>
      <c r="G1557" s="35" t="s">
        <v>1582</v>
      </c>
      <c r="H1557" s="35" t="s">
        <v>262</v>
      </c>
      <c r="I1557" s="36">
        <v>43.8</v>
      </c>
      <c r="J1557" s="36">
        <v>4023.81</v>
      </c>
    </row>
    <row r="1558" spans="2:10" x14ac:dyDescent="0.2">
      <c r="B1558" s="35" t="s">
        <v>884</v>
      </c>
      <c r="C1558" s="35" t="s">
        <v>972</v>
      </c>
      <c r="D1558" s="35"/>
      <c r="E1558" s="35"/>
      <c r="F1558" s="35"/>
      <c r="G1558" s="35" t="s">
        <v>2103</v>
      </c>
      <c r="H1558" s="35" t="s">
        <v>1049</v>
      </c>
      <c r="I1558" s="36">
        <v>16</v>
      </c>
      <c r="J1558" s="36">
        <v>4039.81</v>
      </c>
    </row>
    <row r="1559" spans="2:10" x14ac:dyDescent="0.2">
      <c r="B1559" s="35" t="s">
        <v>884</v>
      </c>
      <c r="C1559" s="35" t="s">
        <v>972</v>
      </c>
      <c r="D1559" s="35"/>
      <c r="E1559" s="35"/>
      <c r="F1559" s="35"/>
      <c r="G1559" s="35" t="s">
        <v>2104</v>
      </c>
      <c r="H1559" s="35" t="s">
        <v>1049</v>
      </c>
      <c r="I1559" s="36">
        <v>16</v>
      </c>
      <c r="J1559" s="36">
        <v>4055.81</v>
      </c>
    </row>
    <row r="1560" spans="2:10" x14ac:dyDescent="0.2">
      <c r="B1560" s="35" t="s">
        <v>884</v>
      </c>
      <c r="C1560" s="35" t="s">
        <v>972</v>
      </c>
      <c r="D1560" s="35" t="s">
        <v>2105</v>
      </c>
      <c r="E1560" s="35" t="s">
        <v>1581</v>
      </c>
      <c r="F1560" s="35"/>
      <c r="G1560" s="35" t="s">
        <v>1582</v>
      </c>
      <c r="H1560" s="35" t="s">
        <v>262</v>
      </c>
      <c r="I1560" s="36">
        <v>43.8</v>
      </c>
      <c r="J1560" s="36">
        <v>4099.6099999999997</v>
      </c>
    </row>
    <row r="1561" spans="2:10" x14ac:dyDescent="0.2">
      <c r="B1561" s="35" t="s">
        <v>2106</v>
      </c>
      <c r="C1561" s="35" t="s">
        <v>972</v>
      </c>
      <c r="D1561" s="35"/>
      <c r="E1561" s="35"/>
      <c r="F1561" s="35"/>
      <c r="G1561" s="35" t="s">
        <v>2107</v>
      </c>
      <c r="H1561" s="35" t="s">
        <v>1049</v>
      </c>
      <c r="I1561" s="36">
        <v>30</v>
      </c>
      <c r="J1561" s="36">
        <v>4129.6099999999997</v>
      </c>
    </row>
    <row r="1562" spans="2:10" x14ac:dyDescent="0.2">
      <c r="B1562" s="35" t="s">
        <v>2106</v>
      </c>
      <c r="C1562" s="35" t="s">
        <v>972</v>
      </c>
      <c r="D1562" s="35"/>
      <c r="E1562" s="35"/>
      <c r="F1562" s="35"/>
      <c r="G1562" s="35" t="s">
        <v>2108</v>
      </c>
      <c r="H1562" s="35" t="s">
        <v>1049</v>
      </c>
      <c r="I1562" s="36">
        <v>30</v>
      </c>
      <c r="J1562" s="36">
        <v>4159.6099999999997</v>
      </c>
    </row>
    <row r="1563" spans="2:10" x14ac:dyDescent="0.2">
      <c r="B1563" s="35" t="s">
        <v>2109</v>
      </c>
      <c r="C1563" s="35" t="s">
        <v>972</v>
      </c>
      <c r="D1563" s="35"/>
      <c r="E1563" s="35"/>
      <c r="F1563" s="35"/>
      <c r="G1563" s="35" t="s">
        <v>2110</v>
      </c>
      <c r="H1563" s="35" t="s">
        <v>1049</v>
      </c>
      <c r="I1563" s="36">
        <v>30</v>
      </c>
      <c r="J1563" s="36">
        <v>4189.6099999999997</v>
      </c>
    </row>
    <row r="1564" spans="2:10" x14ac:dyDescent="0.2">
      <c r="B1564" s="35" t="s">
        <v>885</v>
      </c>
      <c r="C1564" s="35" t="s">
        <v>972</v>
      </c>
      <c r="D1564" s="35" t="s">
        <v>2111</v>
      </c>
      <c r="E1564" s="35" t="s">
        <v>1581</v>
      </c>
      <c r="F1564" s="35"/>
      <c r="G1564" s="35" t="s">
        <v>1582</v>
      </c>
      <c r="H1564" s="35" t="s">
        <v>262</v>
      </c>
      <c r="I1564" s="36">
        <v>5.8</v>
      </c>
      <c r="J1564" s="36">
        <v>4195.41</v>
      </c>
    </row>
    <row r="1565" spans="2:10" x14ac:dyDescent="0.2">
      <c r="B1565" s="35" t="s">
        <v>885</v>
      </c>
      <c r="C1565" s="35" t="s">
        <v>972</v>
      </c>
      <c r="D1565" s="35"/>
      <c r="E1565" s="35"/>
      <c r="F1565" s="35"/>
      <c r="G1565" s="35" t="s">
        <v>2112</v>
      </c>
      <c r="H1565" s="35" t="s">
        <v>1049</v>
      </c>
      <c r="I1565" s="36">
        <v>16</v>
      </c>
      <c r="J1565" s="36">
        <v>4211.41</v>
      </c>
    </row>
    <row r="1566" spans="2:10" x14ac:dyDescent="0.2">
      <c r="B1566" s="35" t="s">
        <v>1322</v>
      </c>
      <c r="C1566" s="35" t="s">
        <v>1058</v>
      </c>
      <c r="D1566" s="35" t="s">
        <v>2075</v>
      </c>
      <c r="E1566" s="35"/>
      <c r="F1566" s="35"/>
      <c r="G1566" s="35"/>
      <c r="H1566" s="35" t="s">
        <v>2076</v>
      </c>
      <c r="I1566" s="36">
        <v>14</v>
      </c>
      <c r="J1566" s="36">
        <v>4225.41</v>
      </c>
    </row>
    <row r="1567" spans="2:10" x14ac:dyDescent="0.2">
      <c r="B1567" s="35" t="s">
        <v>1322</v>
      </c>
      <c r="C1567" s="35" t="s">
        <v>91</v>
      </c>
      <c r="D1567" s="35" t="s">
        <v>2113</v>
      </c>
      <c r="E1567" s="35"/>
      <c r="F1567" s="35"/>
      <c r="G1567" s="35" t="s">
        <v>2114</v>
      </c>
      <c r="H1567" s="105" t="s">
        <v>135</v>
      </c>
      <c r="I1567" s="36">
        <v>18</v>
      </c>
      <c r="J1567" s="36">
        <v>4243.41</v>
      </c>
    </row>
    <row r="1568" spans="2:10" x14ac:dyDescent="0.2">
      <c r="B1568" s="35" t="s">
        <v>229</v>
      </c>
      <c r="C1568" s="35" t="s">
        <v>972</v>
      </c>
      <c r="D1568" s="35" t="s">
        <v>2115</v>
      </c>
      <c r="E1568" s="35" t="s">
        <v>1581</v>
      </c>
      <c r="F1568" s="35"/>
      <c r="G1568" s="35" t="s">
        <v>1582</v>
      </c>
      <c r="H1568" s="35" t="s">
        <v>262</v>
      </c>
      <c r="I1568" s="36">
        <v>33.299999999999997</v>
      </c>
      <c r="J1568" s="36">
        <v>4276.71</v>
      </c>
    </row>
    <row r="1569" spans="2:10" x14ac:dyDescent="0.2">
      <c r="B1569" s="35" t="s">
        <v>1132</v>
      </c>
      <c r="C1569" s="35" t="s">
        <v>972</v>
      </c>
      <c r="D1569" s="35"/>
      <c r="E1569" s="35"/>
      <c r="F1569" s="35"/>
      <c r="G1569" s="35" t="s">
        <v>2116</v>
      </c>
      <c r="H1569" s="35" t="s">
        <v>1049</v>
      </c>
      <c r="I1569" s="36">
        <v>16</v>
      </c>
      <c r="J1569" s="36">
        <v>4292.71</v>
      </c>
    </row>
    <row r="1570" spans="2:10" x14ac:dyDescent="0.2">
      <c r="B1570" s="35" t="s">
        <v>234</v>
      </c>
      <c r="C1570" s="35" t="s">
        <v>972</v>
      </c>
      <c r="D1570" s="35" t="s">
        <v>2117</v>
      </c>
      <c r="E1570" s="35" t="s">
        <v>2013</v>
      </c>
      <c r="F1570" s="35"/>
      <c r="G1570" s="35" t="s">
        <v>2014</v>
      </c>
      <c r="H1570" s="35" t="s">
        <v>262</v>
      </c>
      <c r="I1570" s="36">
        <v>30</v>
      </c>
      <c r="J1570" s="36">
        <v>4322.71</v>
      </c>
    </row>
    <row r="1571" spans="2:10" x14ac:dyDescent="0.2">
      <c r="B1571" s="35" t="s">
        <v>234</v>
      </c>
      <c r="C1571" s="35" t="s">
        <v>972</v>
      </c>
      <c r="D1571" s="35" t="s">
        <v>2118</v>
      </c>
      <c r="E1571" s="35" t="s">
        <v>1581</v>
      </c>
      <c r="F1571" s="35"/>
      <c r="G1571" s="35" t="s">
        <v>1582</v>
      </c>
      <c r="H1571" s="35" t="s">
        <v>262</v>
      </c>
      <c r="I1571" s="36">
        <v>1.32</v>
      </c>
      <c r="J1571" s="36">
        <v>4324.03</v>
      </c>
    </row>
    <row r="1572" spans="2:10" x14ac:dyDescent="0.2">
      <c r="B1572" s="35" t="s">
        <v>889</v>
      </c>
      <c r="C1572" s="35" t="s">
        <v>972</v>
      </c>
      <c r="D1572" s="35" t="s">
        <v>2119</v>
      </c>
      <c r="E1572" s="35" t="s">
        <v>1581</v>
      </c>
      <c r="F1572" s="35"/>
      <c r="G1572" s="35" t="s">
        <v>1582</v>
      </c>
      <c r="H1572" s="35" t="s">
        <v>262</v>
      </c>
      <c r="I1572" s="36">
        <v>13.5</v>
      </c>
      <c r="J1572" s="36">
        <v>4337.53</v>
      </c>
    </row>
    <row r="1573" spans="2:10" x14ac:dyDescent="0.2">
      <c r="B1573" s="35" t="s">
        <v>889</v>
      </c>
      <c r="C1573" s="35" t="s">
        <v>972</v>
      </c>
      <c r="D1573" s="35" t="s">
        <v>2120</v>
      </c>
      <c r="E1573" s="35" t="s">
        <v>1581</v>
      </c>
      <c r="F1573" s="35"/>
      <c r="G1573" s="35" t="s">
        <v>1582</v>
      </c>
      <c r="H1573" s="35" t="s">
        <v>262</v>
      </c>
      <c r="I1573" s="36">
        <v>4.07</v>
      </c>
      <c r="J1573" s="36">
        <v>4341.6000000000004</v>
      </c>
    </row>
    <row r="1574" spans="2:10" x14ac:dyDescent="0.2">
      <c r="B1574" s="35" t="s">
        <v>893</v>
      </c>
      <c r="C1574" s="35" t="s">
        <v>972</v>
      </c>
      <c r="D1574" s="35" t="s">
        <v>2121</v>
      </c>
      <c r="E1574" s="35" t="s">
        <v>1581</v>
      </c>
      <c r="F1574" s="35"/>
      <c r="G1574" s="35" t="s">
        <v>1582</v>
      </c>
      <c r="H1574" s="35" t="s">
        <v>262</v>
      </c>
      <c r="I1574" s="36">
        <v>66.3</v>
      </c>
      <c r="J1574" s="36">
        <v>4407.8999999999996</v>
      </c>
    </row>
    <row r="1575" spans="2:10" x14ac:dyDescent="0.2">
      <c r="B1575" s="35" t="s">
        <v>893</v>
      </c>
      <c r="C1575" s="35" t="s">
        <v>972</v>
      </c>
      <c r="D1575" s="35"/>
      <c r="E1575" s="35"/>
      <c r="F1575" s="35"/>
      <c r="G1575" s="35" t="s">
        <v>2122</v>
      </c>
      <c r="H1575" s="35" t="s">
        <v>1049</v>
      </c>
      <c r="I1575" s="36">
        <v>16</v>
      </c>
      <c r="J1575" s="36">
        <v>4423.8999999999996</v>
      </c>
    </row>
    <row r="1576" spans="2:10" x14ac:dyDescent="0.2">
      <c r="B1576" s="35" t="s">
        <v>895</v>
      </c>
      <c r="C1576" s="35" t="s">
        <v>972</v>
      </c>
      <c r="D1576" s="35" t="s">
        <v>2123</v>
      </c>
      <c r="E1576" s="35" t="s">
        <v>1581</v>
      </c>
      <c r="F1576" s="35"/>
      <c r="G1576" s="35" t="s">
        <v>1582</v>
      </c>
      <c r="H1576" s="35" t="s">
        <v>262</v>
      </c>
      <c r="I1576" s="36">
        <v>25.6</v>
      </c>
      <c r="J1576" s="36">
        <v>4449.5</v>
      </c>
    </row>
    <row r="1577" spans="2:10" x14ac:dyDescent="0.2">
      <c r="B1577" s="35" t="s">
        <v>897</v>
      </c>
      <c r="C1577" s="35" t="s">
        <v>91</v>
      </c>
      <c r="D1577" s="35" t="s">
        <v>2124</v>
      </c>
      <c r="E1577" s="35"/>
      <c r="F1577" s="35"/>
      <c r="G1577" s="35" t="s">
        <v>2125</v>
      </c>
      <c r="H1577" s="105" t="s">
        <v>135</v>
      </c>
      <c r="I1577" s="36">
        <v>107.67</v>
      </c>
      <c r="J1577" s="36">
        <v>4557.17</v>
      </c>
    </row>
    <row r="1578" spans="2:10" x14ac:dyDescent="0.2">
      <c r="B1578" s="35" t="s">
        <v>897</v>
      </c>
      <c r="C1578" s="35" t="s">
        <v>91</v>
      </c>
      <c r="D1578" s="35" t="s">
        <v>1144</v>
      </c>
      <c r="E1578" s="35"/>
      <c r="F1578" s="35"/>
      <c r="G1578" s="35" t="s">
        <v>2126</v>
      </c>
      <c r="H1578" s="105" t="s">
        <v>135</v>
      </c>
      <c r="I1578" s="36">
        <v>25</v>
      </c>
      <c r="J1578" s="36">
        <v>4582.17</v>
      </c>
    </row>
    <row r="1579" spans="2:10" x14ac:dyDescent="0.2">
      <c r="B1579" s="35" t="s">
        <v>897</v>
      </c>
      <c r="C1579" s="35" t="s">
        <v>91</v>
      </c>
      <c r="D1579" s="35" t="s">
        <v>1268</v>
      </c>
      <c r="E1579" s="35"/>
      <c r="F1579" s="35"/>
      <c r="G1579" s="35"/>
      <c r="H1579" s="105" t="s">
        <v>135</v>
      </c>
      <c r="I1579" s="36">
        <v>20</v>
      </c>
      <c r="J1579" s="36">
        <v>4602.17</v>
      </c>
    </row>
    <row r="1580" spans="2:10" x14ac:dyDescent="0.2">
      <c r="B1580" s="35" t="s">
        <v>897</v>
      </c>
      <c r="C1580" s="35" t="s">
        <v>1048</v>
      </c>
      <c r="D1580" s="35"/>
      <c r="E1580" s="35"/>
      <c r="F1580" s="35"/>
      <c r="G1580" s="35"/>
      <c r="H1580" s="35" t="s">
        <v>1049</v>
      </c>
      <c r="I1580" s="36">
        <v>17.75</v>
      </c>
      <c r="J1580" s="36">
        <v>4619.92</v>
      </c>
    </row>
    <row r="1581" spans="2:10" x14ac:dyDescent="0.2">
      <c r="B1581" s="35" t="s">
        <v>897</v>
      </c>
      <c r="C1581" s="35" t="s">
        <v>1058</v>
      </c>
      <c r="D1581" s="35" t="s">
        <v>2075</v>
      </c>
      <c r="E1581" s="35"/>
      <c r="F1581" s="35"/>
      <c r="G1581" s="35"/>
      <c r="H1581" s="35" t="s">
        <v>2076</v>
      </c>
      <c r="I1581" s="36">
        <v>14</v>
      </c>
      <c r="J1581" s="36">
        <v>4633.92</v>
      </c>
    </row>
    <row r="1582" spans="2:10" x14ac:dyDescent="0.2">
      <c r="B1582" s="35" t="s">
        <v>897</v>
      </c>
      <c r="C1582" s="35" t="s">
        <v>91</v>
      </c>
      <c r="D1582" s="35" t="s">
        <v>2127</v>
      </c>
      <c r="E1582" s="35"/>
      <c r="F1582" s="35"/>
      <c r="G1582" s="35" t="s">
        <v>1100</v>
      </c>
      <c r="H1582" s="105" t="s">
        <v>135</v>
      </c>
      <c r="I1582" s="36">
        <v>0.35</v>
      </c>
      <c r="J1582" s="36">
        <v>4634.2700000000004</v>
      </c>
    </row>
    <row r="1583" spans="2:10" x14ac:dyDescent="0.2">
      <c r="B1583" s="35" t="s">
        <v>897</v>
      </c>
      <c r="C1583" s="35" t="s">
        <v>91</v>
      </c>
      <c r="D1583" s="35" t="s">
        <v>2127</v>
      </c>
      <c r="E1583" s="35"/>
      <c r="F1583" s="35"/>
      <c r="G1583" s="35" t="s">
        <v>1100</v>
      </c>
      <c r="H1583" s="105" t="s">
        <v>135</v>
      </c>
      <c r="I1583" s="36">
        <v>-0.4</v>
      </c>
      <c r="J1583" s="36">
        <v>4633.87</v>
      </c>
    </row>
    <row r="1584" spans="2:10" x14ac:dyDescent="0.2">
      <c r="B1584" s="35" t="s">
        <v>897</v>
      </c>
      <c r="C1584" s="35" t="s">
        <v>91</v>
      </c>
      <c r="D1584" s="35" t="s">
        <v>1268</v>
      </c>
      <c r="E1584" s="35"/>
      <c r="F1584" s="35"/>
      <c r="G1584" s="35" t="s">
        <v>2128</v>
      </c>
      <c r="H1584" s="105" t="s">
        <v>135</v>
      </c>
      <c r="I1584" s="36">
        <v>240</v>
      </c>
      <c r="J1584" s="36">
        <v>4873.87</v>
      </c>
    </row>
    <row r="1585" spans="1:10" x14ac:dyDescent="0.2">
      <c r="B1585" s="35" t="s">
        <v>897</v>
      </c>
      <c r="C1585" s="35" t="s">
        <v>91</v>
      </c>
      <c r="D1585" s="35" t="s">
        <v>2129</v>
      </c>
      <c r="E1585" s="35"/>
      <c r="F1585" s="35"/>
      <c r="G1585" s="35" t="s">
        <v>2130</v>
      </c>
      <c r="H1585" s="105" t="s">
        <v>135</v>
      </c>
      <c r="I1585" s="36">
        <v>-125</v>
      </c>
      <c r="J1585" s="36">
        <v>4748.87</v>
      </c>
    </row>
    <row r="1586" spans="1:10" x14ac:dyDescent="0.2">
      <c r="A1586" s="104" t="s">
        <v>2131</v>
      </c>
      <c r="I1586" s="106">
        <v>4748.87</v>
      </c>
    </row>
    <row r="1587" spans="1:10" x14ac:dyDescent="0.2">
      <c r="A1587" s="104" t="s">
        <v>2132</v>
      </c>
    </row>
    <row r="1588" spans="1:10" x14ac:dyDescent="0.2">
      <c r="B1588" s="35" t="s">
        <v>1447</v>
      </c>
      <c r="C1588" s="35" t="s">
        <v>972</v>
      </c>
      <c r="D1588" s="35"/>
      <c r="E1588" s="35" t="s">
        <v>1460</v>
      </c>
      <c r="F1588" s="35"/>
      <c r="G1588" s="35" t="s">
        <v>2133</v>
      </c>
      <c r="H1588" s="35" t="s">
        <v>1049</v>
      </c>
      <c r="I1588" s="36">
        <v>469</v>
      </c>
      <c r="J1588" s="36">
        <v>469</v>
      </c>
    </row>
    <row r="1589" spans="1:10" x14ac:dyDescent="0.2">
      <c r="B1589" s="35" t="s">
        <v>2134</v>
      </c>
      <c r="C1589" s="35" t="s">
        <v>972</v>
      </c>
      <c r="D1589" s="35"/>
      <c r="E1589" s="35" t="s">
        <v>1485</v>
      </c>
      <c r="F1589" s="35"/>
      <c r="G1589" s="35" t="s">
        <v>2135</v>
      </c>
      <c r="H1589" s="35" t="s">
        <v>1049</v>
      </c>
      <c r="I1589" s="36">
        <v>150</v>
      </c>
      <c r="J1589" s="36">
        <v>619</v>
      </c>
    </row>
    <row r="1590" spans="1:10" x14ac:dyDescent="0.2">
      <c r="B1590" s="35" t="s">
        <v>2136</v>
      </c>
      <c r="C1590" s="35" t="s">
        <v>972</v>
      </c>
      <c r="D1590" s="35"/>
      <c r="E1590" s="35" t="s">
        <v>1460</v>
      </c>
      <c r="F1590" s="35"/>
      <c r="G1590" s="35" t="s">
        <v>2137</v>
      </c>
      <c r="H1590" s="35" t="s">
        <v>1049</v>
      </c>
      <c r="I1590" s="36">
        <v>369</v>
      </c>
      <c r="J1590" s="36">
        <v>988</v>
      </c>
    </row>
    <row r="1591" spans="1:10" x14ac:dyDescent="0.2">
      <c r="B1591" s="35" t="s">
        <v>414</v>
      </c>
      <c r="C1591" s="35" t="s">
        <v>972</v>
      </c>
      <c r="D1591" s="35"/>
      <c r="E1591" s="35"/>
      <c r="F1591" s="35"/>
      <c r="G1591" s="35" t="s">
        <v>2138</v>
      </c>
      <c r="H1591" s="35" t="s">
        <v>1049</v>
      </c>
      <c r="I1591" s="36">
        <v>109</v>
      </c>
      <c r="J1591" s="36">
        <v>1097</v>
      </c>
    </row>
    <row r="1592" spans="1:10" x14ac:dyDescent="0.2">
      <c r="B1592" s="35" t="s">
        <v>418</v>
      </c>
      <c r="C1592" s="35" t="s">
        <v>972</v>
      </c>
      <c r="D1592" s="35"/>
      <c r="E1592" s="35"/>
      <c r="F1592" s="35"/>
      <c r="G1592" s="35" t="s">
        <v>2139</v>
      </c>
      <c r="H1592" s="35" t="s">
        <v>1049</v>
      </c>
      <c r="I1592" s="36">
        <v>0.01</v>
      </c>
      <c r="J1592" s="36">
        <v>1097.01</v>
      </c>
    </row>
    <row r="1593" spans="1:10" x14ac:dyDescent="0.2">
      <c r="B1593" s="35" t="s">
        <v>439</v>
      </c>
      <c r="C1593" s="35" t="s">
        <v>972</v>
      </c>
      <c r="D1593" s="35"/>
      <c r="E1593" s="35" t="s">
        <v>2140</v>
      </c>
      <c r="F1593" s="35"/>
      <c r="G1593" s="35" t="s">
        <v>2141</v>
      </c>
      <c r="H1593" s="35" t="s">
        <v>1049</v>
      </c>
      <c r="I1593" s="36">
        <v>251.69</v>
      </c>
      <c r="J1593" s="36">
        <v>1348.7</v>
      </c>
    </row>
    <row r="1594" spans="1:10" x14ac:dyDescent="0.2">
      <c r="B1594" s="35" t="s">
        <v>471</v>
      </c>
      <c r="C1594" s="35" t="s">
        <v>972</v>
      </c>
      <c r="D1594" s="35"/>
      <c r="E1594" s="35" t="s">
        <v>1485</v>
      </c>
      <c r="F1594" s="35"/>
      <c r="G1594" s="35" t="s">
        <v>2142</v>
      </c>
      <c r="H1594" s="35" t="s">
        <v>1049</v>
      </c>
      <c r="I1594" s="36">
        <v>150</v>
      </c>
      <c r="J1594" s="36">
        <v>1498.7</v>
      </c>
    </row>
    <row r="1595" spans="1:10" x14ac:dyDescent="0.2">
      <c r="B1595" s="35" t="s">
        <v>589</v>
      </c>
      <c r="C1595" s="35" t="s">
        <v>972</v>
      </c>
      <c r="D1595" s="35"/>
      <c r="E1595" s="35"/>
      <c r="F1595" s="35"/>
      <c r="G1595" s="35" t="s">
        <v>2143</v>
      </c>
      <c r="H1595" s="35" t="s">
        <v>1049</v>
      </c>
      <c r="I1595" s="36">
        <v>109</v>
      </c>
      <c r="J1595" s="36">
        <v>1607.7</v>
      </c>
    </row>
    <row r="1596" spans="1:10" x14ac:dyDescent="0.2">
      <c r="B1596" s="35" t="s">
        <v>1094</v>
      </c>
      <c r="C1596" s="35" t="s">
        <v>972</v>
      </c>
      <c r="D1596" s="35"/>
      <c r="E1596" s="35" t="s">
        <v>1485</v>
      </c>
      <c r="F1596" s="35"/>
      <c r="G1596" s="35" t="s">
        <v>2144</v>
      </c>
      <c r="H1596" s="35" t="s">
        <v>1049</v>
      </c>
      <c r="I1596" s="36">
        <v>150</v>
      </c>
      <c r="J1596" s="36">
        <v>1757.7</v>
      </c>
    </row>
    <row r="1597" spans="1:10" x14ac:dyDescent="0.2">
      <c r="B1597" s="35" t="s">
        <v>2145</v>
      </c>
      <c r="C1597" s="35" t="s">
        <v>972</v>
      </c>
      <c r="D1597" s="35"/>
      <c r="E1597" s="35" t="s">
        <v>1485</v>
      </c>
      <c r="F1597" s="35"/>
      <c r="G1597" s="35" t="s">
        <v>2146</v>
      </c>
      <c r="H1597" s="35" t="s">
        <v>1049</v>
      </c>
      <c r="I1597" s="36">
        <v>150</v>
      </c>
      <c r="J1597" s="36">
        <v>1907.7</v>
      </c>
    </row>
    <row r="1598" spans="1:10" x14ac:dyDescent="0.2">
      <c r="B1598" s="35" t="s">
        <v>667</v>
      </c>
      <c r="C1598" s="35" t="s">
        <v>972</v>
      </c>
      <c r="D1598" s="35"/>
      <c r="E1598" s="35"/>
      <c r="F1598" s="35"/>
      <c r="G1598" s="35" t="s">
        <v>2147</v>
      </c>
      <c r="H1598" s="35" t="s">
        <v>1049</v>
      </c>
      <c r="I1598" s="36">
        <v>480</v>
      </c>
      <c r="J1598" s="36">
        <v>2387.6999999999998</v>
      </c>
    </row>
    <row r="1599" spans="1:10" x14ac:dyDescent="0.2">
      <c r="B1599" s="35" t="s">
        <v>1509</v>
      </c>
      <c r="C1599" s="35" t="s">
        <v>972</v>
      </c>
      <c r="D1599" s="35"/>
      <c r="E1599" s="35"/>
      <c r="F1599" s="35"/>
      <c r="G1599" s="35" t="s">
        <v>2148</v>
      </c>
      <c r="H1599" s="35" t="s">
        <v>1049</v>
      </c>
      <c r="I1599" s="36">
        <v>109</v>
      </c>
      <c r="J1599" s="36">
        <v>2496.6999999999998</v>
      </c>
    </row>
    <row r="1600" spans="1:10" x14ac:dyDescent="0.2">
      <c r="B1600" s="35" t="s">
        <v>714</v>
      </c>
      <c r="C1600" s="35" t="s">
        <v>972</v>
      </c>
      <c r="D1600" s="35"/>
      <c r="E1600" s="35" t="s">
        <v>1485</v>
      </c>
      <c r="F1600" s="35"/>
      <c r="G1600" s="35" t="s">
        <v>2149</v>
      </c>
      <c r="H1600" s="35" t="s">
        <v>1049</v>
      </c>
      <c r="I1600" s="36">
        <v>150</v>
      </c>
      <c r="J1600" s="36">
        <v>2646.7</v>
      </c>
    </row>
    <row r="1601" spans="1:10" x14ac:dyDescent="0.2">
      <c r="B1601" s="35" t="s">
        <v>742</v>
      </c>
      <c r="C1601" s="35" t="s">
        <v>972</v>
      </c>
      <c r="D1601" s="35"/>
      <c r="E1601" s="35"/>
      <c r="F1601" s="35"/>
      <c r="G1601" s="35" t="s">
        <v>2150</v>
      </c>
      <c r="H1601" s="35" t="s">
        <v>1049</v>
      </c>
      <c r="I1601" s="36">
        <v>109</v>
      </c>
      <c r="J1601" s="36">
        <v>2755.7</v>
      </c>
    </row>
    <row r="1602" spans="1:10" x14ac:dyDescent="0.2">
      <c r="B1602" s="35" t="s">
        <v>2151</v>
      </c>
      <c r="C1602" s="35" t="s">
        <v>972</v>
      </c>
      <c r="D1602" s="35"/>
      <c r="E1602" s="35" t="s">
        <v>1485</v>
      </c>
      <c r="F1602" s="35"/>
      <c r="G1602" s="35" t="s">
        <v>2152</v>
      </c>
      <c r="H1602" s="35" t="s">
        <v>1049</v>
      </c>
      <c r="I1602" s="36">
        <v>150</v>
      </c>
      <c r="J1602" s="36">
        <v>2905.7</v>
      </c>
    </row>
    <row r="1603" spans="1:10" x14ac:dyDescent="0.2">
      <c r="B1603" s="35" t="s">
        <v>2153</v>
      </c>
      <c r="C1603" s="35" t="s">
        <v>972</v>
      </c>
      <c r="D1603" s="35"/>
      <c r="E1603" s="35"/>
      <c r="F1603" s="35"/>
      <c r="G1603" s="35" t="s">
        <v>2154</v>
      </c>
      <c r="H1603" s="35" t="s">
        <v>1049</v>
      </c>
      <c r="I1603" s="36">
        <v>109</v>
      </c>
      <c r="J1603" s="36">
        <v>3014.7</v>
      </c>
    </row>
    <row r="1604" spans="1:10" x14ac:dyDescent="0.2">
      <c r="B1604" s="35" t="s">
        <v>1233</v>
      </c>
      <c r="C1604" s="35" t="s">
        <v>972</v>
      </c>
      <c r="D1604" s="35"/>
      <c r="E1604" s="35" t="s">
        <v>1485</v>
      </c>
      <c r="F1604" s="35"/>
      <c r="G1604" s="35" t="s">
        <v>2155</v>
      </c>
      <c r="H1604" s="35" t="s">
        <v>1049</v>
      </c>
      <c r="I1604" s="36">
        <v>150</v>
      </c>
      <c r="J1604" s="36">
        <v>3164.7</v>
      </c>
    </row>
    <row r="1605" spans="1:10" x14ac:dyDescent="0.2">
      <c r="B1605" s="35" t="s">
        <v>1203</v>
      </c>
      <c r="C1605" s="35" t="s">
        <v>972</v>
      </c>
      <c r="D1605" s="35"/>
      <c r="E1605" s="35"/>
      <c r="F1605" s="35"/>
      <c r="G1605" s="35" t="s">
        <v>2156</v>
      </c>
      <c r="H1605" s="35" t="s">
        <v>1049</v>
      </c>
      <c r="I1605" s="36">
        <v>109</v>
      </c>
      <c r="J1605" s="36">
        <v>3273.7</v>
      </c>
    </row>
    <row r="1606" spans="1:10" x14ac:dyDescent="0.2">
      <c r="B1606" s="35" t="s">
        <v>1341</v>
      </c>
      <c r="C1606" s="35" t="s">
        <v>972</v>
      </c>
      <c r="D1606" s="35"/>
      <c r="E1606" s="35" t="s">
        <v>1485</v>
      </c>
      <c r="F1606" s="35"/>
      <c r="G1606" s="35" t="s">
        <v>2157</v>
      </c>
      <c r="H1606" s="35" t="s">
        <v>1049</v>
      </c>
      <c r="I1606" s="36">
        <v>150</v>
      </c>
      <c r="J1606" s="36">
        <v>3423.7</v>
      </c>
    </row>
    <row r="1607" spans="1:10" x14ac:dyDescent="0.2">
      <c r="B1607" s="35" t="s">
        <v>787</v>
      </c>
      <c r="C1607" s="35" t="s">
        <v>972</v>
      </c>
      <c r="D1607" s="35"/>
      <c r="E1607" s="35"/>
      <c r="F1607" s="35"/>
      <c r="G1607" s="35" t="s">
        <v>2158</v>
      </c>
      <c r="H1607" s="35" t="s">
        <v>1049</v>
      </c>
      <c r="I1607" s="36">
        <v>109</v>
      </c>
      <c r="J1607" s="36">
        <v>3532.7</v>
      </c>
    </row>
    <row r="1608" spans="1:10" x14ac:dyDescent="0.2">
      <c r="B1608" s="35" t="s">
        <v>2159</v>
      </c>
      <c r="C1608" s="35" t="s">
        <v>972</v>
      </c>
      <c r="D1608" s="35"/>
      <c r="E1608" s="35" t="s">
        <v>1485</v>
      </c>
      <c r="F1608" s="35"/>
      <c r="G1608" s="35" t="s">
        <v>2160</v>
      </c>
      <c r="H1608" s="35" t="s">
        <v>1049</v>
      </c>
      <c r="I1608" s="36">
        <v>150</v>
      </c>
      <c r="J1608" s="36">
        <v>3682.7</v>
      </c>
    </row>
    <row r="1609" spans="1:10" x14ac:dyDescent="0.2">
      <c r="B1609" s="35" t="s">
        <v>884</v>
      </c>
      <c r="C1609" s="35" t="s">
        <v>972</v>
      </c>
      <c r="D1609" s="35"/>
      <c r="E1609" s="35"/>
      <c r="F1609" s="35"/>
      <c r="G1609" s="35" t="s">
        <v>2161</v>
      </c>
      <c r="H1609" s="35" t="s">
        <v>1049</v>
      </c>
      <c r="I1609" s="36">
        <v>109</v>
      </c>
      <c r="J1609" s="36">
        <v>3791.7</v>
      </c>
    </row>
    <row r="1610" spans="1:10" x14ac:dyDescent="0.2">
      <c r="B1610" s="35" t="s">
        <v>2162</v>
      </c>
      <c r="C1610" s="35" t="s">
        <v>972</v>
      </c>
      <c r="D1610" s="35"/>
      <c r="E1610" s="35" t="s">
        <v>1485</v>
      </c>
      <c r="F1610" s="35"/>
      <c r="G1610" s="35" t="s">
        <v>2163</v>
      </c>
      <c r="H1610" s="35" t="s">
        <v>1049</v>
      </c>
      <c r="I1610" s="36">
        <v>150</v>
      </c>
      <c r="J1610" s="36">
        <v>3941.7</v>
      </c>
    </row>
    <row r="1611" spans="1:10" x14ac:dyDescent="0.2">
      <c r="B1611" s="35" t="s">
        <v>2164</v>
      </c>
      <c r="C1611" s="35" t="s">
        <v>972</v>
      </c>
      <c r="D1611" s="35"/>
      <c r="E1611" s="35"/>
      <c r="F1611" s="35"/>
      <c r="G1611" s="35" t="s">
        <v>2165</v>
      </c>
      <c r="H1611" s="35" t="s">
        <v>1049</v>
      </c>
      <c r="I1611" s="36">
        <v>109</v>
      </c>
      <c r="J1611" s="36">
        <v>4050.7</v>
      </c>
    </row>
    <row r="1612" spans="1:10" x14ac:dyDescent="0.2">
      <c r="B1612" s="35" t="s">
        <v>1074</v>
      </c>
      <c r="C1612" s="35" t="s">
        <v>972</v>
      </c>
      <c r="D1612" s="35"/>
      <c r="E1612" s="35" t="s">
        <v>1485</v>
      </c>
      <c r="F1612" s="35"/>
      <c r="G1612" s="35" t="s">
        <v>2166</v>
      </c>
      <c r="H1612" s="35" t="s">
        <v>1049</v>
      </c>
      <c r="I1612" s="36">
        <v>135</v>
      </c>
      <c r="J1612" s="36">
        <v>4185.7</v>
      </c>
    </row>
    <row r="1613" spans="1:10" x14ac:dyDescent="0.2">
      <c r="B1613" s="35" t="s">
        <v>897</v>
      </c>
      <c r="C1613" s="35" t="s">
        <v>91</v>
      </c>
      <c r="D1613" s="35" t="s">
        <v>1268</v>
      </c>
      <c r="E1613" s="35"/>
      <c r="F1613" s="35"/>
      <c r="G1613" s="35"/>
      <c r="H1613" s="105" t="s">
        <v>135</v>
      </c>
      <c r="I1613" s="36">
        <v>99</v>
      </c>
      <c r="J1613" s="36">
        <v>4284.7</v>
      </c>
    </row>
    <row r="1614" spans="1:10" x14ac:dyDescent="0.2">
      <c r="A1614" s="104" t="s">
        <v>2167</v>
      </c>
      <c r="I1614" s="106">
        <v>4284.7</v>
      </c>
    </row>
    <row r="1615" spans="1:10" x14ac:dyDescent="0.2">
      <c r="A1615" s="104" t="s">
        <v>2168</v>
      </c>
    </row>
    <row r="1616" spans="1:10" x14ac:dyDescent="0.2">
      <c r="B1616" s="35" t="s">
        <v>2169</v>
      </c>
      <c r="C1616" s="35" t="s">
        <v>1058</v>
      </c>
      <c r="D1616" s="35">
        <v>1237</v>
      </c>
      <c r="E1616" s="35" t="s">
        <v>2170</v>
      </c>
      <c r="F1616" s="35"/>
      <c r="G1616" s="35" t="s">
        <v>2171</v>
      </c>
      <c r="H1616" s="35" t="s">
        <v>1049</v>
      </c>
      <c r="I1616" s="36">
        <v>3450</v>
      </c>
      <c r="J1616" s="36">
        <v>3450</v>
      </c>
    </row>
    <row r="1617" spans="1:10" x14ac:dyDescent="0.2">
      <c r="B1617" s="35" t="s">
        <v>841</v>
      </c>
      <c r="C1617" s="35" t="s">
        <v>1058</v>
      </c>
      <c r="D1617" s="35">
        <v>1228</v>
      </c>
      <c r="E1617" s="35" t="s">
        <v>2172</v>
      </c>
      <c r="F1617" s="35"/>
      <c r="G1617" s="35" t="s">
        <v>2173</v>
      </c>
      <c r="H1617" s="35" t="s">
        <v>1049</v>
      </c>
      <c r="I1617" s="36">
        <v>150</v>
      </c>
      <c r="J1617" s="36">
        <v>3600</v>
      </c>
    </row>
    <row r="1618" spans="1:10" x14ac:dyDescent="0.2">
      <c r="B1618" s="35" t="s">
        <v>847</v>
      </c>
      <c r="C1618" s="35" t="s">
        <v>1058</v>
      </c>
      <c r="D1618" s="35" t="s">
        <v>1623</v>
      </c>
      <c r="E1618" s="35" t="s">
        <v>2070</v>
      </c>
      <c r="F1618" s="35"/>
      <c r="G1618" s="35" t="s">
        <v>2174</v>
      </c>
      <c r="H1618" s="35" t="s">
        <v>262</v>
      </c>
      <c r="I1618" s="36">
        <v>923.19</v>
      </c>
      <c r="J1618" s="36">
        <v>4523.1899999999996</v>
      </c>
    </row>
    <row r="1619" spans="1:10" x14ac:dyDescent="0.2">
      <c r="B1619" s="35" t="s">
        <v>847</v>
      </c>
      <c r="C1619" s="35" t="s">
        <v>1058</v>
      </c>
      <c r="D1619" s="35" t="s">
        <v>1623</v>
      </c>
      <c r="E1619" s="35" t="s">
        <v>2070</v>
      </c>
      <c r="F1619" s="35"/>
      <c r="G1619" s="35" t="s">
        <v>2175</v>
      </c>
      <c r="H1619" s="35" t="s">
        <v>262</v>
      </c>
      <c r="I1619" s="36">
        <v>407.74</v>
      </c>
      <c r="J1619" s="36">
        <v>4930.93</v>
      </c>
    </row>
    <row r="1620" spans="1:10" x14ac:dyDescent="0.2">
      <c r="A1620" s="104" t="s">
        <v>2176</v>
      </c>
      <c r="I1620" s="106">
        <v>4930.93</v>
      </c>
    </row>
    <row r="1621" spans="1:10" x14ac:dyDescent="0.2">
      <c r="A1621" s="104" t="s">
        <v>2177</v>
      </c>
    </row>
    <row r="1622" spans="1:10" x14ac:dyDescent="0.2">
      <c r="B1622" s="35" t="s">
        <v>1197</v>
      </c>
      <c r="C1622" s="35" t="s">
        <v>972</v>
      </c>
      <c r="D1622" s="35"/>
      <c r="E1622" s="35"/>
      <c r="F1622" s="35"/>
      <c r="G1622" s="35" t="s">
        <v>2178</v>
      </c>
      <c r="H1622" s="35" t="s">
        <v>1049</v>
      </c>
      <c r="I1622" s="36">
        <v>1673</v>
      </c>
      <c r="J1622" s="36">
        <v>1673</v>
      </c>
    </row>
    <row r="1623" spans="1:10" x14ac:dyDescent="0.2">
      <c r="B1623" s="35" t="s">
        <v>2151</v>
      </c>
      <c r="C1623" s="35" t="s">
        <v>972</v>
      </c>
      <c r="D1623" s="35"/>
      <c r="E1623" s="35"/>
      <c r="F1623" s="35"/>
      <c r="G1623" s="35" t="s">
        <v>2179</v>
      </c>
      <c r="H1623" s="35" t="s">
        <v>1049</v>
      </c>
      <c r="I1623" s="36">
        <v>225</v>
      </c>
      <c r="J1623" s="36">
        <v>1898</v>
      </c>
    </row>
    <row r="1624" spans="1:10" x14ac:dyDescent="0.2">
      <c r="B1624" s="35" t="s">
        <v>2151</v>
      </c>
      <c r="C1624" s="35" t="s">
        <v>972</v>
      </c>
      <c r="D1624" s="35"/>
      <c r="E1624" s="35"/>
      <c r="F1624" s="35"/>
      <c r="G1624" s="35" t="s">
        <v>2179</v>
      </c>
      <c r="H1624" s="35" t="s">
        <v>1049</v>
      </c>
      <c r="I1624" s="36">
        <v>225</v>
      </c>
      <c r="J1624" s="36">
        <v>2123</v>
      </c>
    </row>
    <row r="1625" spans="1:10" x14ac:dyDescent="0.2">
      <c r="B1625" s="35" t="s">
        <v>2151</v>
      </c>
      <c r="C1625" s="35" t="s">
        <v>972</v>
      </c>
      <c r="D1625" s="35"/>
      <c r="E1625" s="35"/>
      <c r="F1625" s="35"/>
      <c r="G1625" s="35" t="s">
        <v>2179</v>
      </c>
      <c r="H1625" s="35" t="s">
        <v>1049</v>
      </c>
      <c r="I1625" s="36">
        <v>225</v>
      </c>
      <c r="J1625" s="36">
        <v>2348</v>
      </c>
    </row>
    <row r="1626" spans="1:10" x14ac:dyDescent="0.2">
      <c r="B1626" s="35" t="s">
        <v>2151</v>
      </c>
      <c r="C1626" s="35" t="s">
        <v>972</v>
      </c>
      <c r="D1626" s="35"/>
      <c r="E1626" s="35"/>
      <c r="F1626" s="35"/>
      <c r="G1626" s="35" t="s">
        <v>2179</v>
      </c>
      <c r="H1626" s="35" t="s">
        <v>1049</v>
      </c>
      <c r="I1626" s="36">
        <v>225</v>
      </c>
      <c r="J1626" s="36">
        <v>2573</v>
      </c>
    </row>
    <row r="1627" spans="1:10" x14ac:dyDescent="0.2">
      <c r="B1627" s="35" t="s">
        <v>2151</v>
      </c>
      <c r="C1627" s="35" t="s">
        <v>972</v>
      </c>
      <c r="D1627" s="35"/>
      <c r="E1627" s="35"/>
      <c r="F1627" s="35"/>
      <c r="G1627" s="35" t="s">
        <v>2179</v>
      </c>
      <c r="H1627" s="35" t="s">
        <v>1049</v>
      </c>
      <c r="I1627" s="36">
        <v>225</v>
      </c>
      <c r="J1627" s="36">
        <v>2798</v>
      </c>
    </row>
    <row r="1628" spans="1:10" x14ac:dyDescent="0.2">
      <c r="B1628" s="35" t="s">
        <v>758</v>
      </c>
      <c r="C1628" s="35" t="s">
        <v>972</v>
      </c>
      <c r="D1628" s="35"/>
      <c r="E1628" s="35"/>
      <c r="F1628" s="35"/>
      <c r="G1628" s="35" t="s">
        <v>2180</v>
      </c>
      <c r="H1628" s="35" t="s">
        <v>1049</v>
      </c>
      <c r="I1628" s="36">
        <v>900</v>
      </c>
      <c r="J1628" s="36">
        <v>3698</v>
      </c>
    </row>
    <row r="1629" spans="1:10" x14ac:dyDescent="0.2">
      <c r="B1629" s="35" t="s">
        <v>758</v>
      </c>
      <c r="C1629" s="35" t="s">
        <v>972</v>
      </c>
      <c r="D1629" s="35"/>
      <c r="E1629" s="35"/>
      <c r="F1629" s="35"/>
      <c r="G1629" s="35" t="s">
        <v>2180</v>
      </c>
      <c r="H1629" s="35" t="s">
        <v>1049</v>
      </c>
      <c r="I1629" s="36">
        <v>211.65</v>
      </c>
      <c r="J1629" s="36">
        <v>3909.65</v>
      </c>
    </row>
    <row r="1630" spans="1:10" x14ac:dyDescent="0.2">
      <c r="B1630" s="35" t="s">
        <v>1405</v>
      </c>
      <c r="C1630" s="35" t="s">
        <v>972</v>
      </c>
      <c r="D1630" s="35"/>
      <c r="E1630" s="35"/>
      <c r="F1630" s="35"/>
      <c r="G1630" s="35" t="s">
        <v>2181</v>
      </c>
      <c r="H1630" s="35" t="s">
        <v>1049</v>
      </c>
      <c r="I1630" s="36">
        <v>900</v>
      </c>
      <c r="J1630" s="36">
        <v>4809.6499999999996</v>
      </c>
    </row>
    <row r="1631" spans="1:10" x14ac:dyDescent="0.2">
      <c r="B1631" s="35" t="s">
        <v>1405</v>
      </c>
      <c r="C1631" s="35" t="s">
        <v>972</v>
      </c>
      <c r="D1631" s="35"/>
      <c r="E1631" s="35"/>
      <c r="F1631" s="35"/>
      <c r="G1631" s="35" t="s">
        <v>2181</v>
      </c>
      <c r="H1631" s="35" t="s">
        <v>1049</v>
      </c>
      <c r="I1631" s="36">
        <v>229</v>
      </c>
      <c r="J1631" s="36">
        <v>5038.6499999999996</v>
      </c>
    </row>
    <row r="1632" spans="1:10" x14ac:dyDescent="0.2">
      <c r="B1632" s="35" t="s">
        <v>1405</v>
      </c>
      <c r="C1632" s="35" t="s">
        <v>972</v>
      </c>
      <c r="D1632" s="35"/>
      <c r="E1632" s="35"/>
      <c r="F1632" s="35"/>
      <c r="G1632" s="35" t="s">
        <v>2181</v>
      </c>
      <c r="H1632" s="35" t="s">
        <v>1049</v>
      </c>
      <c r="I1632" s="36">
        <v>450</v>
      </c>
      <c r="J1632" s="36">
        <v>5488.65</v>
      </c>
    </row>
    <row r="1633" spans="2:10" x14ac:dyDescent="0.2">
      <c r="B1633" s="35" t="s">
        <v>1405</v>
      </c>
      <c r="C1633" s="35" t="s">
        <v>972</v>
      </c>
      <c r="D1633" s="35"/>
      <c r="E1633" s="35"/>
      <c r="F1633" s="35"/>
      <c r="G1633" s="35" t="s">
        <v>2181</v>
      </c>
      <c r="H1633" s="35" t="s">
        <v>1049</v>
      </c>
      <c r="I1633" s="36">
        <v>450</v>
      </c>
      <c r="J1633" s="36">
        <v>5938.65</v>
      </c>
    </row>
    <row r="1634" spans="2:10" x14ac:dyDescent="0.2">
      <c r="B1634" s="35" t="s">
        <v>1335</v>
      </c>
      <c r="C1634" s="35" t="s">
        <v>972</v>
      </c>
      <c r="D1634" s="35"/>
      <c r="E1634" s="35"/>
      <c r="F1634" s="35"/>
      <c r="G1634" s="35" t="s">
        <v>2182</v>
      </c>
      <c r="H1634" s="35" t="s">
        <v>1049</v>
      </c>
      <c r="I1634" s="36">
        <v>675</v>
      </c>
      <c r="J1634" s="36">
        <v>6613.65</v>
      </c>
    </row>
    <row r="1635" spans="2:10" x14ac:dyDescent="0.2">
      <c r="B1635" s="35" t="s">
        <v>1335</v>
      </c>
      <c r="C1635" s="35" t="s">
        <v>1048</v>
      </c>
      <c r="D1635" s="35"/>
      <c r="E1635" s="35"/>
      <c r="F1635" s="35"/>
      <c r="G1635" s="35" t="s">
        <v>2183</v>
      </c>
      <c r="H1635" s="35" t="s">
        <v>1049</v>
      </c>
      <c r="I1635" s="36">
        <v>-258.3</v>
      </c>
      <c r="J1635" s="36">
        <v>6355.35</v>
      </c>
    </row>
    <row r="1636" spans="2:10" x14ac:dyDescent="0.2">
      <c r="B1636" s="35" t="s">
        <v>1335</v>
      </c>
      <c r="C1636" s="35" t="s">
        <v>1048</v>
      </c>
      <c r="D1636" s="35"/>
      <c r="E1636" s="35"/>
      <c r="F1636" s="35"/>
      <c r="G1636" s="35" t="s">
        <v>2184</v>
      </c>
      <c r="H1636" s="35" t="s">
        <v>1049</v>
      </c>
      <c r="I1636" s="36">
        <v>-225</v>
      </c>
      <c r="J1636" s="36">
        <v>6130.35</v>
      </c>
    </row>
    <row r="1637" spans="2:10" x14ac:dyDescent="0.2">
      <c r="B1637" s="35" t="s">
        <v>1335</v>
      </c>
      <c r="C1637" s="35" t="s">
        <v>972</v>
      </c>
      <c r="D1637" s="35"/>
      <c r="E1637" s="35"/>
      <c r="F1637" s="35"/>
      <c r="G1637" s="35" t="s">
        <v>2185</v>
      </c>
      <c r="H1637" s="35" t="s">
        <v>1049</v>
      </c>
      <c r="I1637" s="36">
        <v>225</v>
      </c>
      <c r="J1637" s="36">
        <v>6355.35</v>
      </c>
    </row>
    <row r="1638" spans="2:10" x14ac:dyDescent="0.2">
      <c r="B1638" s="35" t="s">
        <v>1335</v>
      </c>
      <c r="C1638" s="35" t="s">
        <v>972</v>
      </c>
      <c r="D1638" s="35"/>
      <c r="E1638" s="35"/>
      <c r="F1638" s="35"/>
      <c r="G1638" s="35" t="s">
        <v>2185</v>
      </c>
      <c r="H1638" s="35" t="s">
        <v>1049</v>
      </c>
      <c r="I1638" s="36">
        <v>258.3</v>
      </c>
      <c r="J1638" s="36">
        <v>6613.65</v>
      </c>
    </row>
    <row r="1639" spans="2:10" x14ac:dyDescent="0.2">
      <c r="B1639" s="35" t="s">
        <v>1335</v>
      </c>
      <c r="C1639" s="35" t="s">
        <v>972</v>
      </c>
      <c r="D1639" s="35"/>
      <c r="E1639" s="35"/>
      <c r="F1639" s="35"/>
      <c r="G1639" s="35" t="s">
        <v>2182</v>
      </c>
      <c r="H1639" s="35" t="s">
        <v>1049</v>
      </c>
      <c r="I1639" s="36">
        <v>900</v>
      </c>
      <c r="J1639" s="36">
        <v>7513.65</v>
      </c>
    </row>
    <row r="1640" spans="2:10" x14ac:dyDescent="0.2">
      <c r="B1640" s="35" t="s">
        <v>1335</v>
      </c>
      <c r="C1640" s="35" t="s">
        <v>972</v>
      </c>
      <c r="D1640" s="35"/>
      <c r="E1640" s="35"/>
      <c r="F1640" s="35"/>
      <c r="G1640" s="35" t="s">
        <v>2182</v>
      </c>
      <c r="H1640" s="35" t="s">
        <v>1049</v>
      </c>
      <c r="I1640" s="36">
        <v>1125</v>
      </c>
      <c r="J1640" s="36">
        <v>8638.65</v>
      </c>
    </row>
    <row r="1641" spans="2:10" x14ac:dyDescent="0.2">
      <c r="B1641" s="35" t="s">
        <v>1335</v>
      </c>
      <c r="C1641" s="35" t="s">
        <v>1058</v>
      </c>
      <c r="D1641" s="35">
        <v>1227</v>
      </c>
      <c r="E1641" s="35" t="s">
        <v>2186</v>
      </c>
      <c r="F1641" s="35"/>
      <c r="G1641" s="35" t="s">
        <v>2187</v>
      </c>
      <c r="H1641" s="35" t="s">
        <v>1049</v>
      </c>
      <c r="I1641" s="36">
        <v>4000</v>
      </c>
      <c r="J1641" s="36">
        <v>12638.65</v>
      </c>
    </row>
    <row r="1642" spans="2:10" x14ac:dyDescent="0.2">
      <c r="B1642" s="35" t="s">
        <v>767</v>
      </c>
      <c r="C1642" s="35" t="s">
        <v>1058</v>
      </c>
      <c r="D1642" s="35">
        <v>1229</v>
      </c>
      <c r="E1642" s="35" t="s">
        <v>2188</v>
      </c>
      <c r="F1642" s="35"/>
      <c r="G1642" s="35" t="s">
        <v>2189</v>
      </c>
      <c r="H1642" s="35" t="s">
        <v>1049</v>
      </c>
      <c r="I1642" s="36">
        <v>150</v>
      </c>
      <c r="J1642" s="36">
        <v>12788.65</v>
      </c>
    </row>
    <row r="1643" spans="2:10" x14ac:dyDescent="0.2">
      <c r="B1643" s="35" t="s">
        <v>2190</v>
      </c>
      <c r="C1643" s="35" t="s">
        <v>1058</v>
      </c>
      <c r="D1643" s="35">
        <v>1226</v>
      </c>
      <c r="E1643" s="35" t="s">
        <v>2191</v>
      </c>
      <c r="F1643" s="35"/>
      <c r="G1643" s="35" t="s">
        <v>2192</v>
      </c>
      <c r="H1643" s="35" t="s">
        <v>1049</v>
      </c>
      <c r="I1643" s="36">
        <v>279</v>
      </c>
      <c r="J1643" s="36">
        <v>13067.65</v>
      </c>
    </row>
    <row r="1644" spans="2:10" x14ac:dyDescent="0.2">
      <c r="B1644" s="35" t="s">
        <v>1338</v>
      </c>
      <c r="C1644" s="35" t="s">
        <v>1058</v>
      </c>
      <c r="D1644" s="35">
        <v>1234</v>
      </c>
      <c r="E1644" s="35" t="s">
        <v>2193</v>
      </c>
      <c r="F1644" s="35"/>
      <c r="G1644" s="35" t="s">
        <v>2194</v>
      </c>
      <c r="H1644" s="35" t="s">
        <v>1049</v>
      </c>
      <c r="I1644" s="36">
        <v>341.41</v>
      </c>
      <c r="J1644" s="36">
        <v>13409.06</v>
      </c>
    </row>
    <row r="1645" spans="2:10" ht="23" x14ac:dyDescent="0.2">
      <c r="B1645" s="35" t="s">
        <v>2109</v>
      </c>
      <c r="C1645" s="35" t="s">
        <v>972</v>
      </c>
      <c r="D1645" s="35"/>
      <c r="E1645" s="35"/>
      <c r="F1645" s="35"/>
      <c r="G1645" s="35" t="s">
        <v>2195</v>
      </c>
      <c r="H1645" s="35" t="s">
        <v>1049</v>
      </c>
      <c r="I1645" s="36">
        <v>4050</v>
      </c>
      <c r="J1645" s="36">
        <v>17459.060000000001</v>
      </c>
    </row>
    <row r="1646" spans="2:10" x14ac:dyDescent="0.2">
      <c r="B1646" s="35" t="s">
        <v>1322</v>
      </c>
      <c r="C1646" s="35" t="s">
        <v>91</v>
      </c>
      <c r="D1646" s="35" t="s">
        <v>2113</v>
      </c>
      <c r="E1646" s="35"/>
      <c r="F1646" s="35"/>
      <c r="G1646" s="35" t="s">
        <v>2196</v>
      </c>
      <c r="H1646" s="105" t="s">
        <v>135</v>
      </c>
      <c r="I1646" s="36">
        <v>1498.9</v>
      </c>
      <c r="J1646" s="36">
        <v>18957.96</v>
      </c>
    </row>
    <row r="1647" spans="2:10" x14ac:dyDescent="0.2">
      <c r="B1647" s="35" t="s">
        <v>2197</v>
      </c>
      <c r="C1647" s="35" t="s">
        <v>972</v>
      </c>
      <c r="D1647" s="35"/>
      <c r="E1647" s="35"/>
      <c r="F1647" s="35"/>
      <c r="G1647" s="35" t="s">
        <v>2198</v>
      </c>
      <c r="H1647" s="35" t="s">
        <v>1049</v>
      </c>
      <c r="I1647" s="36">
        <v>568</v>
      </c>
      <c r="J1647" s="36">
        <v>19525.96</v>
      </c>
    </row>
    <row r="1648" spans="2:10" x14ac:dyDescent="0.2">
      <c r="B1648" s="35" t="s">
        <v>1074</v>
      </c>
      <c r="C1648" s="35" t="s">
        <v>972</v>
      </c>
      <c r="D1648" s="35"/>
      <c r="E1648" s="35"/>
      <c r="F1648" s="35"/>
      <c r="G1648" s="35" t="s">
        <v>2199</v>
      </c>
      <c r="H1648" s="35" t="s">
        <v>1049</v>
      </c>
      <c r="I1648" s="36">
        <v>506</v>
      </c>
      <c r="J1648" s="36">
        <v>20031.96</v>
      </c>
    </row>
    <row r="1649" spans="1:10" x14ac:dyDescent="0.2">
      <c r="B1649" s="35" t="s">
        <v>1074</v>
      </c>
      <c r="C1649" s="35" t="s">
        <v>972</v>
      </c>
      <c r="D1649" s="35"/>
      <c r="E1649" s="35"/>
      <c r="F1649" s="35"/>
      <c r="G1649" s="35" t="s">
        <v>2200</v>
      </c>
      <c r="H1649" s="35" t="s">
        <v>1049</v>
      </c>
      <c r="I1649" s="36">
        <v>2292.23</v>
      </c>
      <c r="J1649" s="36">
        <v>22324.19</v>
      </c>
    </row>
    <row r="1650" spans="1:10" x14ac:dyDescent="0.2">
      <c r="B1650" s="35" t="s">
        <v>1074</v>
      </c>
      <c r="C1650" s="35" t="s">
        <v>972</v>
      </c>
      <c r="D1650" s="35"/>
      <c r="E1650" s="35"/>
      <c r="F1650" s="35"/>
      <c r="G1650" s="35" t="s">
        <v>2201</v>
      </c>
      <c r="H1650" s="35" t="s">
        <v>1049</v>
      </c>
      <c r="I1650" s="36">
        <v>379</v>
      </c>
      <c r="J1650" s="36">
        <v>22703.19</v>
      </c>
    </row>
    <row r="1651" spans="1:10" x14ac:dyDescent="0.2">
      <c r="B1651" s="35" t="s">
        <v>1074</v>
      </c>
      <c r="C1651" s="35" t="s">
        <v>972</v>
      </c>
      <c r="D1651" s="35"/>
      <c r="E1651" s="35"/>
      <c r="F1651" s="35"/>
      <c r="G1651" s="35" t="s">
        <v>2199</v>
      </c>
      <c r="H1651" s="35" t="s">
        <v>1049</v>
      </c>
      <c r="I1651" s="36">
        <v>458</v>
      </c>
      <c r="J1651" s="36">
        <v>23161.19</v>
      </c>
    </row>
    <row r="1652" spans="1:10" x14ac:dyDescent="0.2">
      <c r="B1652" s="35" t="s">
        <v>895</v>
      </c>
      <c r="C1652" s="35" t="s">
        <v>972</v>
      </c>
      <c r="D1652" s="35"/>
      <c r="E1652" s="35"/>
      <c r="F1652" s="35"/>
      <c r="G1652" s="35" t="s">
        <v>2202</v>
      </c>
      <c r="H1652" s="35" t="s">
        <v>1049</v>
      </c>
      <c r="I1652" s="36">
        <v>1012</v>
      </c>
      <c r="J1652" s="36">
        <v>24173.19</v>
      </c>
    </row>
    <row r="1653" spans="1:10" x14ac:dyDescent="0.2">
      <c r="A1653" s="104" t="s">
        <v>2203</v>
      </c>
      <c r="I1653" s="106">
        <v>24173.19</v>
      </c>
    </row>
    <row r="1654" spans="1:10" x14ac:dyDescent="0.2">
      <c r="A1654" s="104" t="s">
        <v>2204</v>
      </c>
    </row>
    <row r="1655" spans="1:10" x14ac:dyDescent="0.2">
      <c r="B1655" s="35" t="s">
        <v>1057</v>
      </c>
      <c r="C1655" s="35" t="s">
        <v>972</v>
      </c>
      <c r="D1655" s="35"/>
      <c r="E1655" s="35"/>
      <c r="F1655" s="35"/>
      <c r="G1655" s="35" t="s">
        <v>2205</v>
      </c>
      <c r="H1655" s="35" t="s">
        <v>1049</v>
      </c>
      <c r="I1655" s="36">
        <v>2500</v>
      </c>
      <c r="J1655" s="36">
        <v>2500</v>
      </c>
    </row>
    <row r="1656" spans="1:10" x14ac:dyDescent="0.2">
      <c r="B1656" s="35" t="s">
        <v>717</v>
      </c>
      <c r="C1656" s="35" t="s">
        <v>972</v>
      </c>
      <c r="D1656" s="35"/>
      <c r="E1656" s="35"/>
      <c r="F1656" s="35"/>
      <c r="G1656" s="35" t="s">
        <v>2206</v>
      </c>
      <c r="H1656" s="35" t="s">
        <v>1049</v>
      </c>
      <c r="I1656" s="36">
        <v>2500</v>
      </c>
      <c r="J1656" s="36">
        <v>5000</v>
      </c>
    </row>
    <row r="1657" spans="1:10" x14ac:dyDescent="0.2">
      <c r="B1657" s="35" t="s">
        <v>787</v>
      </c>
      <c r="C1657" s="35" t="s">
        <v>972</v>
      </c>
      <c r="D1657" s="35"/>
      <c r="E1657" s="35"/>
      <c r="F1657" s="35"/>
      <c r="G1657" s="35" t="s">
        <v>2207</v>
      </c>
      <c r="H1657" s="35" t="s">
        <v>1049</v>
      </c>
      <c r="I1657" s="36">
        <v>2500</v>
      </c>
      <c r="J1657" s="36">
        <v>7500</v>
      </c>
    </row>
    <row r="1658" spans="1:10" x14ac:dyDescent="0.2">
      <c r="B1658" s="35" t="s">
        <v>1410</v>
      </c>
      <c r="C1658" s="35" t="s">
        <v>972</v>
      </c>
      <c r="D1658" s="35"/>
      <c r="E1658" s="35"/>
      <c r="F1658" s="35"/>
      <c r="G1658" s="35" t="s">
        <v>2208</v>
      </c>
      <c r="H1658" s="35" t="s">
        <v>1049</v>
      </c>
      <c r="I1658" s="36">
        <v>2500</v>
      </c>
      <c r="J1658" s="36">
        <v>10000</v>
      </c>
    </row>
    <row r="1659" spans="1:10" x14ac:dyDescent="0.2">
      <c r="A1659" s="104" t="s">
        <v>2209</v>
      </c>
      <c r="I1659" s="106">
        <v>10000</v>
      </c>
    </row>
    <row r="1660" spans="1:10" x14ac:dyDescent="0.2">
      <c r="A1660" s="104" t="s">
        <v>2210</v>
      </c>
    </row>
    <row r="1661" spans="1:10" x14ac:dyDescent="0.2">
      <c r="B1661" s="35" t="s">
        <v>426</v>
      </c>
      <c r="C1661" s="35" t="s">
        <v>972</v>
      </c>
      <c r="D1661" s="35"/>
      <c r="E1661" s="35"/>
      <c r="F1661" s="35"/>
      <c r="G1661" s="35" t="s">
        <v>2211</v>
      </c>
      <c r="H1661" s="35" t="s">
        <v>1049</v>
      </c>
      <c r="I1661" s="36">
        <v>1286.1600000000001</v>
      </c>
      <c r="J1661" s="36">
        <v>1286.1600000000001</v>
      </c>
    </row>
    <row r="1662" spans="1:10" x14ac:dyDescent="0.2">
      <c r="B1662" s="35" t="s">
        <v>509</v>
      </c>
      <c r="C1662" s="35" t="s">
        <v>972</v>
      </c>
      <c r="D1662" s="35"/>
      <c r="E1662" s="35"/>
      <c r="F1662" s="35"/>
      <c r="G1662" s="35" t="s">
        <v>2212</v>
      </c>
      <c r="H1662" s="35" t="s">
        <v>1049</v>
      </c>
      <c r="I1662" s="36">
        <v>946.16</v>
      </c>
      <c r="J1662" s="36">
        <v>2232.3200000000002</v>
      </c>
    </row>
    <row r="1663" spans="1:10" x14ac:dyDescent="0.2">
      <c r="B1663" s="35" t="s">
        <v>509</v>
      </c>
      <c r="C1663" s="35" t="s">
        <v>972</v>
      </c>
      <c r="D1663" s="35"/>
      <c r="E1663" s="35"/>
      <c r="F1663" s="35"/>
      <c r="G1663" s="35" t="s">
        <v>2212</v>
      </c>
      <c r="H1663" s="35" t="s">
        <v>1049</v>
      </c>
      <c r="I1663" s="36">
        <v>1136.1600000000001</v>
      </c>
      <c r="J1663" s="36">
        <v>3368.48</v>
      </c>
    </row>
    <row r="1664" spans="1:10" x14ac:dyDescent="0.2">
      <c r="B1664" s="35" t="s">
        <v>509</v>
      </c>
      <c r="C1664" s="35" t="s">
        <v>972</v>
      </c>
      <c r="D1664" s="35"/>
      <c r="E1664" s="35"/>
      <c r="F1664" s="35"/>
      <c r="G1664" s="35" t="s">
        <v>2212</v>
      </c>
      <c r="H1664" s="35" t="s">
        <v>1049</v>
      </c>
      <c r="I1664" s="36">
        <v>1136.1600000000001</v>
      </c>
      <c r="J1664" s="36">
        <v>4504.6400000000003</v>
      </c>
    </row>
    <row r="1665" spans="2:10" x14ac:dyDescent="0.2">
      <c r="B1665" s="35" t="s">
        <v>563</v>
      </c>
      <c r="C1665" s="35" t="s">
        <v>972</v>
      </c>
      <c r="D1665" s="35"/>
      <c r="E1665" s="35"/>
      <c r="F1665" s="35"/>
      <c r="G1665" s="35" t="s">
        <v>2213</v>
      </c>
      <c r="H1665" s="35" t="s">
        <v>1049</v>
      </c>
      <c r="I1665" s="36">
        <v>50000</v>
      </c>
      <c r="J1665" s="36">
        <v>54504.639999999999</v>
      </c>
    </row>
    <row r="1666" spans="2:10" x14ac:dyDescent="0.2">
      <c r="B1666" s="35" t="s">
        <v>582</v>
      </c>
      <c r="C1666" s="35" t="s">
        <v>972</v>
      </c>
      <c r="D1666" s="35"/>
      <c r="E1666" s="35" t="s">
        <v>2214</v>
      </c>
      <c r="F1666" s="35"/>
      <c r="G1666" s="35" t="s">
        <v>2215</v>
      </c>
      <c r="H1666" s="35" t="s">
        <v>1049</v>
      </c>
      <c r="I1666" s="36">
        <v>1490.56</v>
      </c>
      <c r="J1666" s="36">
        <v>55995.199999999997</v>
      </c>
    </row>
    <row r="1667" spans="2:10" x14ac:dyDescent="0.2">
      <c r="B1667" s="35" t="s">
        <v>1195</v>
      </c>
      <c r="C1667" s="35" t="s">
        <v>972</v>
      </c>
      <c r="D1667" s="35"/>
      <c r="E1667" s="35"/>
      <c r="F1667" s="35"/>
      <c r="G1667" s="35" t="s">
        <v>2216</v>
      </c>
      <c r="H1667" s="35" t="s">
        <v>1049</v>
      </c>
      <c r="I1667" s="36">
        <v>1010.55</v>
      </c>
      <c r="J1667" s="36">
        <v>57005.75</v>
      </c>
    </row>
    <row r="1668" spans="2:10" x14ac:dyDescent="0.2">
      <c r="B1668" s="35" t="s">
        <v>1195</v>
      </c>
      <c r="C1668" s="35" t="s">
        <v>972</v>
      </c>
      <c r="D1668" s="35"/>
      <c r="E1668" s="35"/>
      <c r="F1668" s="35"/>
      <c r="G1668" s="35" t="s">
        <v>2217</v>
      </c>
      <c r="H1668" s="35" t="s">
        <v>1049</v>
      </c>
      <c r="I1668" s="36">
        <v>84.07</v>
      </c>
      <c r="J1668" s="36">
        <v>57089.82</v>
      </c>
    </row>
    <row r="1669" spans="2:10" x14ac:dyDescent="0.2">
      <c r="B1669" s="35" t="s">
        <v>1195</v>
      </c>
      <c r="C1669" s="35" t="s">
        <v>972</v>
      </c>
      <c r="D1669" s="35"/>
      <c r="E1669" s="35"/>
      <c r="F1669" s="35"/>
      <c r="G1669" s="35" t="s">
        <v>2218</v>
      </c>
      <c r="H1669" s="35" t="s">
        <v>1049</v>
      </c>
      <c r="I1669" s="36">
        <v>168.96</v>
      </c>
      <c r="J1669" s="36">
        <v>57258.78</v>
      </c>
    </row>
    <row r="1670" spans="2:10" x14ac:dyDescent="0.2">
      <c r="B1670" s="35" t="s">
        <v>1195</v>
      </c>
      <c r="C1670" s="35" t="s">
        <v>972</v>
      </c>
      <c r="D1670" s="35"/>
      <c r="E1670" s="35"/>
      <c r="F1670" s="35"/>
      <c r="G1670" s="35" t="s">
        <v>2219</v>
      </c>
      <c r="H1670" s="35" t="s">
        <v>1049</v>
      </c>
      <c r="I1670" s="36">
        <v>551.07000000000005</v>
      </c>
      <c r="J1670" s="36">
        <v>57809.85</v>
      </c>
    </row>
    <row r="1671" spans="2:10" x14ac:dyDescent="0.2">
      <c r="B1671" s="35" t="s">
        <v>1195</v>
      </c>
      <c r="C1671" s="35" t="s">
        <v>972</v>
      </c>
      <c r="D1671" s="35"/>
      <c r="E1671" s="35"/>
      <c r="F1671" s="35"/>
      <c r="G1671" s="35" t="s">
        <v>2220</v>
      </c>
      <c r="H1671" s="35" t="s">
        <v>1049</v>
      </c>
      <c r="I1671" s="36">
        <v>990.01</v>
      </c>
      <c r="J1671" s="36">
        <v>58799.86</v>
      </c>
    </row>
    <row r="1672" spans="2:10" x14ac:dyDescent="0.2">
      <c r="B1672" s="35" t="s">
        <v>1195</v>
      </c>
      <c r="C1672" s="35" t="s">
        <v>972</v>
      </c>
      <c r="D1672" s="35"/>
      <c r="E1672" s="35"/>
      <c r="F1672" s="35"/>
      <c r="G1672" s="35" t="s">
        <v>2221</v>
      </c>
      <c r="H1672" s="35" t="s">
        <v>1049</v>
      </c>
      <c r="I1672" s="36">
        <v>1258.81</v>
      </c>
      <c r="J1672" s="36">
        <v>60058.67</v>
      </c>
    </row>
    <row r="1673" spans="2:10" x14ac:dyDescent="0.2">
      <c r="B1673" s="35" t="s">
        <v>1195</v>
      </c>
      <c r="C1673" s="35" t="s">
        <v>972</v>
      </c>
      <c r="D1673" s="35" t="s">
        <v>2222</v>
      </c>
      <c r="E1673" s="35" t="s">
        <v>2223</v>
      </c>
      <c r="F1673" s="35"/>
      <c r="G1673" s="35" t="s">
        <v>2224</v>
      </c>
      <c r="H1673" s="35" t="s">
        <v>1049</v>
      </c>
      <c r="I1673" s="36">
        <v>5439.56</v>
      </c>
      <c r="J1673" s="36">
        <v>65498.23</v>
      </c>
    </row>
    <row r="1674" spans="2:10" ht="34" x14ac:dyDescent="0.2">
      <c r="B1674" s="35" t="s">
        <v>1219</v>
      </c>
      <c r="C1674" s="35" t="s">
        <v>972</v>
      </c>
      <c r="D1674" s="35"/>
      <c r="E1674" s="35"/>
      <c r="F1674" s="35"/>
      <c r="G1674" s="35" t="s">
        <v>2225</v>
      </c>
      <c r="H1674" s="35" t="s">
        <v>1049</v>
      </c>
      <c r="I1674" s="36">
        <v>6500</v>
      </c>
      <c r="J1674" s="36">
        <v>71998.23</v>
      </c>
    </row>
    <row r="1675" spans="2:10" x14ac:dyDescent="0.2">
      <c r="B1675" s="35" t="s">
        <v>1886</v>
      </c>
      <c r="C1675" s="35" t="s">
        <v>972</v>
      </c>
      <c r="D1675" s="35"/>
      <c r="E1675" s="35"/>
      <c r="F1675" s="35"/>
      <c r="G1675" s="35" t="s">
        <v>2226</v>
      </c>
      <c r="H1675" s="35" t="s">
        <v>1049</v>
      </c>
      <c r="I1675" s="36">
        <v>41533.519999999997</v>
      </c>
      <c r="J1675" s="36">
        <v>113531.75</v>
      </c>
    </row>
    <row r="1676" spans="2:10" x14ac:dyDescent="0.2">
      <c r="B1676" s="35" t="s">
        <v>612</v>
      </c>
      <c r="C1676" s="35" t="s">
        <v>1058</v>
      </c>
      <c r="D1676" s="35">
        <v>1215</v>
      </c>
      <c r="E1676" s="35" t="s">
        <v>2227</v>
      </c>
      <c r="F1676" s="35"/>
      <c r="G1676" s="35" t="s">
        <v>2228</v>
      </c>
      <c r="H1676" s="35" t="s">
        <v>1049</v>
      </c>
      <c r="I1676" s="36">
        <v>2509.04</v>
      </c>
      <c r="J1676" s="36">
        <v>116040.79</v>
      </c>
    </row>
    <row r="1677" spans="2:10" x14ac:dyDescent="0.2">
      <c r="B1677" s="35" t="s">
        <v>1110</v>
      </c>
      <c r="C1677" s="35" t="s">
        <v>1058</v>
      </c>
      <c r="D1677" s="35">
        <v>1212</v>
      </c>
      <c r="E1677" s="35" t="s">
        <v>2229</v>
      </c>
      <c r="F1677" s="35"/>
      <c r="G1677" s="35" t="s">
        <v>2230</v>
      </c>
      <c r="H1677" s="35" t="s">
        <v>1049</v>
      </c>
      <c r="I1677" s="36">
        <v>2671.56</v>
      </c>
      <c r="J1677" s="36">
        <v>118712.35</v>
      </c>
    </row>
    <row r="1678" spans="2:10" x14ac:dyDescent="0.2">
      <c r="B1678" s="35" t="s">
        <v>662</v>
      </c>
      <c r="C1678" s="35" t="s">
        <v>972</v>
      </c>
      <c r="D1678" s="35"/>
      <c r="E1678" s="35" t="s">
        <v>2231</v>
      </c>
      <c r="F1678" s="35"/>
      <c r="G1678" s="35" t="s">
        <v>2232</v>
      </c>
      <c r="H1678" s="35" t="s">
        <v>1049</v>
      </c>
      <c r="I1678" s="36">
        <v>9235.2999999999993</v>
      </c>
      <c r="J1678" s="36">
        <v>127947.65</v>
      </c>
    </row>
    <row r="1679" spans="2:10" x14ac:dyDescent="0.2">
      <c r="B1679" s="35" t="s">
        <v>707</v>
      </c>
      <c r="C1679" s="35" t="s">
        <v>1058</v>
      </c>
      <c r="D1679" s="35">
        <v>1220</v>
      </c>
      <c r="E1679" s="35" t="s">
        <v>1367</v>
      </c>
      <c r="F1679" s="35"/>
      <c r="G1679" s="35" t="s">
        <v>2233</v>
      </c>
      <c r="H1679" s="35" t="s">
        <v>1049</v>
      </c>
      <c r="I1679" s="36">
        <v>5140.47</v>
      </c>
      <c r="J1679" s="36">
        <v>133088.12</v>
      </c>
    </row>
    <row r="1680" spans="2:10" x14ac:dyDescent="0.2">
      <c r="B1680" s="35" t="s">
        <v>852</v>
      </c>
      <c r="C1680" s="35" t="s">
        <v>91</v>
      </c>
      <c r="D1680" s="35" t="s">
        <v>2078</v>
      </c>
      <c r="E1680" s="35"/>
      <c r="F1680" s="35"/>
      <c r="G1680" s="35" t="s">
        <v>2234</v>
      </c>
      <c r="H1680" s="105" t="s">
        <v>135</v>
      </c>
      <c r="I1680" s="36">
        <v>2415.81</v>
      </c>
      <c r="J1680" s="36">
        <v>135503.93</v>
      </c>
    </row>
    <row r="1681" spans="1:10" x14ac:dyDescent="0.2">
      <c r="B1681" s="35" t="s">
        <v>1564</v>
      </c>
      <c r="C1681" s="35" t="s">
        <v>972</v>
      </c>
      <c r="D1681" s="35"/>
      <c r="E1681" s="35"/>
      <c r="F1681" s="35"/>
      <c r="G1681" s="35" t="s">
        <v>2235</v>
      </c>
      <c r="H1681" s="35" t="s">
        <v>1049</v>
      </c>
      <c r="I1681" s="36">
        <v>3997.37</v>
      </c>
      <c r="J1681" s="36">
        <v>139501.29999999999</v>
      </c>
    </row>
    <row r="1682" spans="1:10" x14ac:dyDescent="0.2">
      <c r="B1682" s="35" t="s">
        <v>897</v>
      </c>
      <c r="C1682" s="35" t="s">
        <v>91</v>
      </c>
      <c r="D1682" s="35" t="s">
        <v>1268</v>
      </c>
      <c r="E1682" s="35"/>
      <c r="F1682" s="35"/>
      <c r="G1682" s="35"/>
      <c r="H1682" s="105" t="s">
        <v>135</v>
      </c>
      <c r="I1682" s="36">
        <v>403.37</v>
      </c>
      <c r="J1682" s="36">
        <v>139904.67000000001</v>
      </c>
    </row>
    <row r="1683" spans="1:10" x14ac:dyDescent="0.2">
      <c r="B1683" s="35" t="s">
        <v>897</v>
      </c>
      <c r="C1683" s="35" t="s">
        <v>91</v>
      </c>
      <c r="D1683" s="35" t="s">
        <v>1268</v>
      </c>
      <c r="E1683" s="35"/>
      <c r="F1683" s="35"/>
      <c r="G1683" s="35"/>
      <c r="H1683" s="105" t="s">
        <v>135</v>
      </c>
      <c r="I1683" s="36">
        <v>383.2</v>
      </c>
      <c r="J1683" s="36">
        <v>140287.87</v>
      </c>
    </row>
    <row r="1684" spans="1:10" x14ac:dyDescent="0.2">
      <c r="B1684" s="35" t="s">
        <v>897</v>
      </c>
      <c r="C1684" s="35" t="s">
        <v>91</v>
      </c>
      <c r="D1684" s="35" t="s">
        <v>1268</v>
      </c>
      <c r="E1684" s="35"/>
      <c r="F1684" s="35"/>
      <c r="G1684" s="35" t="s">
        <v>2236</v>
      </c>
      <c r="H1684" s="105" t="s">
        <v>135</v>
      </c>
      <c r="I1684" s="36">
        <v>2608.02</v>
      </c>
      <c r="J1684" s="36">
        <v>142895.89000000001</v>
      </c>
    </row>
    <row r="1685" spans="1:10" x14ac:dyDescent="0.2">
      <c r="A1685" s="104" t="s">
        <v>2237</v>
      </c>
      <c r="I1685" s="106">
        <v>142895.89000000001</v>
      </c>
    </row>
    <row r="1686" spans="1:10" x14ac:dyDescent="0.2">
      <c r="A1686" s="104" t="s">
        <v>2238</v>
      </c>
    </row>
    <row r="1687" spans="1:10" x14ac:dyDescent="0.2">
      <c r="B1687" s="35" t="s">
        <v>1018</v>
      </c>
      <c r="C1687" s="35" t="s">
        <v>972</v>
      </c>
      <c r="D1687" s="35"/>
      <c r="E1687" s="35" t="s">
        <v>2239</v>
      </c>
      <c r="F1687" s="35"/>
      <c r="G1687" s="35" t="s">
        <v>2240</v>
      </c>
      <c r="H1687" s="35" t="s">
        <v>1049</v>
      </c>
      <c r="I1687" s="36">
        <v>160.30000000000001</v>
      </c>
      <c r="J1687" s="36">
        <v>160.30000000000001</v>
      </c>
    </row>
    <row r="1688" spans="1:10" x14ac:dyDescent="0.2">
      <c r="B1688" s="35" t="s">
        <v>271</v>
      </c>
      <c r="C1688" s="35" t="s">
        <v>972</v>
      </c>
      <c r="D1688" s="35"/>
      <c r="E1688" s="35"/>
      <c r="F1688" s="35"/>
      <c r="G1688" s="35" t="s">
        <v>2241</v>
      </c>
      <c r="H1688" s="35" t="s">
        <v>1049</v>
      </c>
      <c r="I1688" s="36">
        <v>18</v>
      </c>
      <c r="J1688" s="36">
        <v>178.3</v>
      </c>
    </row>
    <row r="1689" spans="1:10" x14ac:dyDescent="0.2">
      <c r="B1689" s="35" t="s">
        <v>281</v>
      </c>
      <c r="C1689" s="35" t="s">
        <v>972</v>
      </c>
      <c r="D1689" s="35"/>
      <c r="E1689" s="35"/>
      <c r="F1689" s="35"/>
      <c r="G1689" s="35" t="s">
        <v>2242</v>
      </c>
      <c r="H1689" s="35" t="s">
        <v>1049</v>
      </c>
      <c r="I1689" s="36">
        <v>39.979999999999997</v>
      </c>
      <c r="J1689" s="36">
        <v>218.28</v>
      </c>
    </row>
    <row r="1690" spans="1:10" x14ac:dyDescent="0.2">
      <c r="B1690" s="35" t="s">
        <v>297</v>
      </c>
      <c r="C1690" s="35" t="s">
        <v>972</v>
      </c>
      <c r="D1690" s="35"/>
      <c r="E1690" s="35"/>
      <c r="F1690" s="35"/>
      <c r="G1690" s="35" t="s">
        <v>2243</v>
      </c>
      <c r="H1690" s="35" t="s">
        <v>1049</v>
      </c>
      <c r="I1690" s="36">
        <v>445</v>
      </c>
      <c r="J1690" s="36">
        <v>663.28</v>
      </c>
    </row>
    <row r="1691" spans="1:10" x14ac:dyDescent="0.2">
      <c r="B1691" s="35" t="s">
        <v>297</v>
      </c>
      <c r="C1691" s="35" t="s">
        <v>972</v>
      </c>
      <c r="D1691" s="35"/>
      <c r="E1691" s="35"/>
      <c r="F1691" s="35"/>
      <c r="G1691" s="35" t="s">
        <v>2244</v>
      </c>
      <c r="H1691" s="35" t="s">
        <v>1049</v>
      </c>
      <c r="I1691" s="36">
        <v>1171.3900000000001</v>
      </c>
      <c r="J1691" s="36">
        <v>1834.67</v>
      </c>
    </row>
    <row r="1692" spans="1:10" x14ac:dyDescent="0.2">
      <c r="B1692" s="35" t="s">
        <v>307</v>
      </c>
      <c r="C1692" s="35" t="s">
        <v>972</v>
      </c>
      <c r="D1692" s="35"/>
      <c r="E1692" s="35"/>
      <c r="F1692" s="35"/>
      <c r="G1692" s="35" t="s">
        <v>2245</v>
      </c>
      <c r="H1692" s="35" t="s">
        <v>1049</v>
      </c>
      <c r="I1692" s="36">
        <v>19.75</v>
      </c>
      <c r="J1692" s="36">
        <v>1854.42</v>
      </c>
    </row>
    <row r="1693" spans="1:10" x14ac:dyDescent="0.2">
      <c r="B1693" s="35" t="s">
        <v>307</v>
      </c>
      <c r="C1693" s="35" t="s">
        <v>972</v>
      </c>
      <c r="D1693" s="35"/>
      <c r="E1693" s="35"/>
      <c r="F1693" s="35"/>
      <c r="G1693" s="35" t="s">
        <v>2246</v>
      </c>
      <c r="H1693" s="35" t="s">
        <v>1049</v>
      </c>
      <c r="I1693" s="36">
        <v>30</v>
      </c>
      <c r="J1693" s="36">
        <v>1884.42</v>
      </c>
    </row>
    <row r="1694" spans="1:10" x14ac:dyDescent="0.2">
      <c r="B1694" s="35" t="s">
        <v>307</v>
      </c>
      <c r="C1694" s="35" t="s">
        <v>972</v>
      </c>
      <c r="D1694" s="35"/>
      <c r="E1694" s="35"/>
      <c r="F1694" s="35"/>
      <c r="G1694" s="35" t="s">
        <v>2247</v>
      </c>
      <c r="H1694" s="35" t="s">
        <v>1049</v>
      </c>
      <c r="I1694" s="36">
        <v>39.96</v>
      </c>
      <c r="J1694" s="36">
        <v>1924.38</v>
      </c>
    </row>
    <row r="1695" spans="1:10" x14ac:dyDescent="0.2">
      <c r="B1695" s="35" t="s">
        <v>313</v>
      </c>
      <c r="C1695" s="35" t="s">
        <v>972</v>
      </c>
      <c r="D1695" s="35"/>
      <c r="E1695" s="35"/>
      <c r="F1695" s="35"/>
      <c r="G1695" s="35" t="s">
        <v>2247</v>
      </c>
      <c r="H1695" s="35" t="s">
        <v>1049</v>
      </c>
      <c r="I1695" s="36">
        <v>19.98</v>
      </c>
      <c r="J1695" s="36">
        <v>1944.36</v>
      </c>
    </row>
    <row r="1696" spans="1:10" x14ac:dyDescent="0.2">
      <c r="B1696" s="35" t="s">
        <v>313</v>
      </c>
      <c r="C1696" s="35" t="s">
        <v>972</v>
      </c>
      <c r="D1696" s="35"/>
      <c r="E1696" s="35"/>
      <c r="F1696" s="35"/>
      <c r="G1696" s="35" t="s">
        <v>2248</v>
      </c>
      <c r="H1696" s="35" t="s">
        <v>1049</v>
      </c>
      <c r="I1696" s="36">
        <v>25.98</v>
      </c>
      <c r="J1696" s="36">
        <v>1970.34</v>
      </c>
    </row>
    <row r="1697" spans="2:10" x14ac:dyDescent="0.2">
      <c r="B1697" s="35" t="s">
        <v>313</v>
      </c>
      <c r="C1697" s="35" t="s">
        <v>972</v>
      </c>
      <c r="D1697" s="35"/>
      <c r="E1697" s="35"/>
      <c r="F1697" s="35"/>
      <c r="G1697" s="35" t="s">
        <v>2249</v>
      </c>
      <c r="H1697" s="35" t="s">
        <v>1049</v>
      </c>
      <c r="I1697" s="36">
        <v>35737.03</v>
      </c>
      <c r="J1697" s="36">
        <v>37707.370000000003</v>
      </c>
    </row>
    <row r="1698" spans="2:10" x14ac:dyDescent="0.2">
      <c r="B1698" s="35" t="s">
        <v>329</v>
      </c>
      <c r="C1698" s="35" t="s">
        <v>1058</v>
      </c>
      <c r="D1698" s="35">
        <v>1184</v>
      </c>
      <c r="E1698" s="35" t="s">
        <v>2250</v>
      </c>
      <c r="F1698" s="35"/>
      <c r="G1698" s="35" t="s">
        <v>2251</v>
      </c>
      <c r="H1698" s="35" t="s">
        <v>1049</v>
      </c>
      <c r="I1698" s="36">
        <v>800</v>
      </c>
      <c r="J1698" s="36">
        <v>38507.370000000003</v>
      </c>
    </row>
    <row r="1699" spans="2:10" x14ac:dyDescent="0.2">
      <c r="B1699" s="35" t="s">
        <v>418</v>
      </c>
      <c r="C1699" s="35" t="s">
        <v>972</v>
      </c>
      <c r="D1699" s="35"/>
      <c r="E1699" s="35" t="s">
        <v>2252</v>
      </c>
      <c r="F1699" s="35"/>
      <c r="G1699" s="35" t="s">
        <v>2253</v>
      </c>
      <c r="H1699" s="35" t="s">
        <v>1049</v>
      </c>
      <c r="I1699" s="36">
        <v>83</v>
      </c>
      <c r="J1699" s="36">
        <v>38590.370000000003</v>
      </c>
    </row>
    <row r="1700" spans="2:10" x14ac:dyDescent="0.2">
      <c r="B1700" s="35" t="s">
        <v>453</v>
      </c>
      <c r="C1700" s="35" t="s">
        <v>1058</v>
      </c>
      <c r="D1700" s="35">
        <v>1193</v>
      </c>
      <c r="E1700" s="35" t="s">
        <v>2254</v>
      </c>
      <c r="F1700" s="35"/>
      <c r="G1700" s="35" t="s">
        <v>2255</v>
      </c>
      <c r="H1700" s="35" t="s">
        <v>1049</v>
      </c>
      <c r="I1700" s="36">
        <v>0</v>
      </c>
      <c r="J1700" s="36">
        <v>38590.370000000003</v>
      </c>
    </row>
    <row r="1701" spans="2:10" x14ac:dyDescent="0.2">
      <c r="B1701" s="35" t="s">
        <v>453</v>
      </c>
      <c r="C1701" s="35" t="s">
        <v>1058</v>
      </c>
      <c r="D1701" s="35">
        <v>1199</v>
      </c>
      <c r="E1701" s="35" t="s">
        <v>2256</v>
      </c>
      <c r="F1701" s="35"/>
      <c r="G1701" s="35" t="s">
        <v>2257</v>
      </c>
      <c r="H1701" s="35" t="s">
        <v>1049</v>
      </c>
      <c r="I1701" s="36">
        <v>200.6</v>
      </c>
      <c r="J1701" s="36">
        <v>38790.97</v>
      </c>
    </row>
    <row r="1702" spans="2:10" x14ac:dyDescent="0.2">
      <c r="B1702" s="35" t="s">
        <v>453</v>
      </c>
      <c r="C1702" s="35" t="s">
        <v>1058</v>
      </c>
      <c r="D1702" s="35">
        <v>1200</v>
      </c>
      <c r="E1702" s="35" t="s">
        <v>2258</v>
      </c>
      <c r="F1702" s="35"/>
      <c r="G1702" s="35" t="s">
        <v>2251</v>
      </c>
      <c r="H1702" s="35" t="s">
        <v>1049</v>
      </c>
      <c r="I1702" s="36">
        <v>177.65</v>
      </c>
      <c r="J1702" s="36">
        <v>38968.620000000003</v>
      </c>
    </row>
    <row r="1703" spans="2:10" x14ac:dyDescent="0.2">
      <c r="B1703" s="35" t="s">
        <v>453</v>
      </c>
      <c r="C1703" s="35" t="s">
        <v>1058</v>
      </c>
      <c r="D1703" s="35">
        <v>1192</v>
      </c>
      <c r="E1703" s="35" t="s">
        <v>2259</v>
      </c>
      <c r="F1703" s="35"/>
      <c r="G1703" s="35" t="s">
        <v>2255</v>
      </c>
      <c r="H1703" s="35" t="s">
        <v>1049</v>
      </c>
      <c r="I1703" s="36">
        <v>108</v>
      </c>
      <c r="J1703" s="36">
        <v>39076.620000000003</v>
      </c>
    </row>
    <row r="1704" spans="2:10" x14ac:dyDescent="0.2">
      <c r="B1704" s="35" t="s">
        <v>453</v>
      </c>
      <c r="C1704" s="35" t="s">
        <v>1058</v>
      </c>
      <c r="D1704" s="35">
        <v>1194</v>
      </c>
      <c r="E1704" s="35" t="s">
        <v>2260</v>
      </c>
      <c r="F1704" s="35"/>
      <c r="G1704" s="35" t="s">
        <v>2261</v>
      </c>
      <c r="H1704" s="35" t="s">
        <v>1049</v>
      </c>
      <c r="I1704" s="36">
        <v>82.25</v>
      </c>
      <c r="J1704" s="36">
        <v>39158.870000000003</v>
      </c>
    </row>
    <row r="1705" spans="2:10" x14ac:dyDescent="0.2">
      <c r="B1705" s="35" t="s">
        <v>453</v>
      </c>
      <c r="C1705" s="35" t="s">
        <v>1058</v>
      </c>
      <c r="D1705" s="35">
        <v>1196</v>
      </c>
      <c r="E1705" s="35" t="s">
        <v>2262</v>
      </c>
      <c r="F1705" s="35"/>
      <c r="G1705" s="35" t="s">
        <v>2261</v>
      </c>
      <c r="H1705" s="35" t="s">
        <v>1049</v>
      </c>
      <c r="I1705" s="36">
        <v>62.33</v>
      </c>
      <c r="J1705" s="36">
        <v>39221.199999999997</v>
      </c>
    </row>
    <row r="1706" spans="2:10" x14ac:dyDescent="0.2">
      <c r="B1706" s="35" t="s">
        <v>471</v>
      </c>
      <c r="C1706" s="35" t="s">
        <v>972</v>
      </c>
      <c r="D1706" s="35"/>
      <c r="E1706" s="35" t="s">
        <v>1190</v>
      </c>
      <c r="F1706" s="35"/>
      <c r="G1706" s="35" t="s">
        <v>2263</v>
      </c>
      <c r="H1706" s="35" t="s">
        <v>1049</v>
      </c>
      <c r="I1706" s="36">
        <v>592</v>
      </c>
      <c r="J1706" s="36">
        <v>39813.199999999997</v>
      </c>
    </row>
    <row r="1707" spans="2:10" x14ac:dyDescent="0.2">
      <c r="B1707" s="35" t="s">
        <v>498</v>
      </c>
      <c r="C1707" s="35" t="s">
        <v>1058</v>
      </c>
      <c r="D1707" s="35">
        <v>1191</v>
      </c>
      <c r="E1707" s="35" t="s">
        <v>2264</v>
      </c>
      <c r="F1707" s="35"/>
      <c r="G1707" s="35" t="s">
        <v>2255</v>
      </c>
      <c r="H1707" s="35" t="s">
        <v>1049</v>
      </c>
      <c r="I1707" s="36">
        <v>0</v>
      </c>
      <c r="J1707" s="36">
        <v>39813.199999999997</v>
      </c>
    </row>
    <row r="1708" spans="2:10" x14ac:dyDescent="0.2">
      <c r="B1708" s="35" t="s">
        <v>509</v>
      </c>
      <c r="C1708" s="35" t="s">
        <v>972</v>
      </c>
      <c r="D1708" s="35"/>
      <c r="E1708" s="35"/>
      <c r="F1708" s="35"/>
      <c r="G1708" s="35" t="s">
        <v>2265</v>
      </c>
      <c r="H1708" s="35" t="s">
        <v>1049</v>
      </c>
      <c r="I1708" s="36">
        <v>214.98</v>
      </c>
      <c r="J1708" s="36">
        <v>40028.18</v>
      </c>
    </row>
    <row r="1709" spans="2:10" x14ac:dyDescent="0.2">
      <c r="B1709" s="35" t="s">
        <v>509</v>
      </c>
      <c r="C1709" s="35" t="s">
        <v>972</v>
      </c>
      <c r="D1709" s="35"/>
      <c r="E1709" s="35"/>
      <c r="F1709" s="35"/>
      <c r="G1709" s="35" t="s">
        <v>2265</v>
      </c>
      <c r="H1709" s="35" t="s">
        <v>1049</v>
      </c>
      <c r="I1709" s="36">
        <v>214.98</v>
      </c>
      <c r="J1709" s="36">
        <v>40243.160000000003</v>
      </c>
    </row>
    <row r="1710" spans="2:10" x14ac:dyDescent="0.2">
      <c r="B1710" s="35" t="s">
        <v>509</v>
      </c>
      <c r="C1710" s="35" t="s">
        <v>972</v>
      </c>
      <c r="D1710" s="35"/>
      <c r="E1710" s="35" t="s">
        <v>1190</v>
      </c>
      <c r="F1710" s="35"/>
      <c r="G1710" s="35" t="s">
        <v>2266</v>
      </c>
      <c r="H1710" s="35" t="s">
        <v>1049</v>
      </c>
      <c r="I1710" s="36">
        <v>64</v>
      </c>
      <c r="J1710" s="36">
        <v>40307.160000000003</v>
      </c>
    </row>
    <row r="1711" spans="2:10" x14ac:dyDescent="0.2">
      <c r="B1711" s="35" t="s">
        <v>1473</v>
      </c>
      <c r="C1711" s="35" t="s">
        <v>1058</v>
      </c>
      <c r="D1711" s="35">
        <v>1208</v>
      </c>
      <c r="E1711" s="35" t="s">
        <v>2267</v>
      </c>
      <c r="F1711" s="35"/>
      <c r="G1711" s="35" t="s">
        <v>2268</v>
      </c>
      <c r="H1711" s="35" t="s">
        <v>1049</v>
      </c>
      <c r="I1711" s="36">
        <v>4300</v>
      </c>
      <c r="J1711" s="36">
        <v>44607.16</v>
      </c>
    </row>
    <row r="1712" spans="2:10" x14ac:dyDescent="0.2">
      <c r="B1712" s="35" t="s">
        <v>1235</v>
      </c>
      <c r="C1712" s="35" t="s">
        <v>1058</v>
      </c>
      <c r="D1712" s="35">
        <v>1195</v>
      </c>
      <c r="E1712" s="35" t="s">
        <v>2269</v>
      </c>
      <c r="F1712" s="35"/>
      <c r="G1712" s="35" t="s">
        <v>2270</v>
      </c>
      <c r="H1712" s="35" t="s">
        <v>1049</v>
      </c>
      <c r="I1712" s="36">
        <v>211.24</v>
      </c>
      <c r="J1712" s="36">
        <v>44818.400000000001</v>
      </c>
    </row>
    <row r="1713" spans="1:10" x14ac:dyDescent="0.2">
      <c r="B1713" s="35" t="s">
        <v>2106</v>
      </c>
      <c r="C1713" s="35" t="s">
        <v>972</v>
      </c>
      <c r="D1713" s="35"/>
      <c r="E1713" s="35" t="s">
        <v>2271</v>
      </c>
      <c r="F1713" s="35"/>
      <c r="G1713" s="35" t="s">
        <v>2272</v>
      </c>
      <c r="H1713" s="35" t="s">
        <v>1049</v>
      </c>
      <c r="I1713" s="36">
        <v>8000</v>
      </c>
      <c r="J1713" s="36">
        <v>52818.400000000001</v>
      </c>
    </row>
    <row r="1714" spans="1:10" x14ac:dyDescent="0.2">
      <c r="A1714" s="104" t="s">
        <v>2273</v>
      </c>
      <c r="I1714" s="106">
        <v>52818.400000000001</v>
      </c>
    </row>
    <row r="1715" spans="1:10" x14ac:dyDescent="0.2">
      <c r="A1715" s="104" t="s">
        <v>2274</v>
      </c>
    </row>
    <row r="1716" spans="1:10" x14ac:dyDescent="0.2">
      <c r="B1716" s="35" t="s">
        <v>897</v>
      </c>
      <c r="C1716" s="35" t="s">
        <v>91</v>
      </c>
      <c r="D1716" s="35" t="s">
        <v>2275</v>
      </c>
      <c r="E1716" s="35"/>
      <c r="F1716" s="35"/>
      <c r="G1716" s="35" t="s">
        <v>2276</v>
      </c>
      <c r="H1716" s="105" t="s">
        <v>135</v>
      </c>
      <c r="I1716" s="36">
        <v>8125</v>
      </c>
      <c r="J1716" s="36">
        <v>8125</v>
      </c>
    </row>
    <row r="1717" spans="1:10" x14ac:dyDescent="0.2">
      <c r="A1717" s="104" t="s">
        <v>2277</v>
      </c>
      <c r="I1717" s="106">
        <v>8125</v>
      </c>
    </row>
    <row r="1718" spans="1:10" x14ac:dyDescent="0.2">
      <c r="A1718" s="104" t="s">
        <v>2278</v>
      </c>
    </row>
    <row r="1719" spans="1:10" x14ac:dyDescent="0.2">
      <c r="B1719" s="35" t="s">
        <v>257</v>
      </c>
      <c r="C1719" s="35" t="s">
        <v>972</v>
      </c>
      <c r="D1719" s="35" t="s">
        <v>2279</v>
      </c>
      <c r="E1719" s="35" t="s">
        <v>2013</v>
      </c>
      <c r="F1719" s="35"/>
      <c r="G1719" s="35" t="s">
        <v>2014</v>
      </c>
      <c r="H1719" s="35" t="s">
        <v>262</v>
      </c>
      <c r="I1719" s="36">
        <v>30</v>
      </c>
      <c r="J1719" s="36">
        <v>30</v>
      </c>
    </row>
    <row r="1720" spans="1:10" x14ac:dyDescent="0.2">
      <c r="B1720" s="35" t="s">
        <v>453</v>
      </c>
      <c r="C1720" s="35" t="s">
        <v>972</v>
      </c>
      <c r="D1720" s="35" t="s">
        <v>2280</v>
      </c>
      <c r="E1720" s="35" t="s">
        <v>2281</v>
      </c>
      <c r="F1720" s="35"/>
      <c r="G1720" s="35" t="s">
        <v>446</v>
      </c>
      <c r="H1720" s="35" t="s">
        <v>262</v>
      </c>
      <c r="I1720" s="36">
        <v>1442.68</v>
      </c>
      <c r="J1720" s="36">
        <v>1472.68</v>
      </c>
    </row>
    <row r="1721" spans="1:10" x14ac:dyDescent="0.2">
      <c r="B1721" s="35" t="s">
        <v>532</v>
      </c>
      <c r="C1721" s="35" t="s">
        <v>972</v>
      </c>
      <c r="D1721" s="35" t="s">
        <v>2282</v>
      </c>
      <c r="E1721" s="35" t="s">
        <v>2013</v>
      </c>
      <c r="F1721" s="35"/>
      <c r="G1721" s="35" t="s">
        <v>2014</v>
      </c>
      <c r="H1721" s="35" t="s">
        <v>262</v>
      </c>
      <c r="I1721" s="36">
        <v>30</v>
      </c>
      <c r="J1721" s="36">
        <v>1502.68</v>
      </c>
    </row>
    <row r="1722" spans="1:10" x14ac:dyDescent="0.2">
      <c r="B1722" s="35" t="s">
        <v>532</v>
      </c>
      <c r="C1722" s="35" t="s">
        <v>972</v>
      </c>
      <c r="D1722" s="35" t="s">
        <v>2283</v>
      </c>
      <c r="E1722" s="35" t="s">
        <v>2284</v>
      </c>
      <c r="F1722" s="35"/>
      <c r="G1722" s="35" t="s">
        <v>446</v>
      </c>
      <c r="H1722" s="35" t="s">
        <v>262</v>
      </c>
      <c r="I1722" s="36">
        <v>383.2</v>
      </c>
      <c r="J1722" s="36">
        <v>1885.88</v>
      </c>
    </row>
    <row r="1723" spans="1:10" x14ac:dyDescent="0.2">
      <c r="B1723" s="35" t="s">
        <v>1298</v>
      </c>
      <c r="C1723" s="35" t="s">
        <v>972</v>
      </c>
      <c r="D1723" s="35" t="s">
        <v>2285</v>
      </c>
      <c r="E1723" s="35" t="s">
        <v>2286</v>
      </c>
      <c r="F1723" s="35"/>
      <c r="G1723" s="35" t="s">
        <v>446</v>
      </c>
      <c r="H1723" s="35" t="s">
        <v>262</v>
      </c>
      <c r="I1723" s="36">
        <v>99</v>
      </c>
      <c r="J1723" s="36">
        <v>1984.88</v>
      </c>
    </row>
    <row r="1724" spans="1:10" x14ac:dyDescent="0.2">
      <c r="B1724" s="35" t="s">
        <v>1023</v>
      </c>
      <c r="C1724" s="35" t="s">
        <v>972</v>
      </c>
      <c r="D1724" s="35" t="s">
        <v>2287</v>
      </c>
      <c r="E1724" s="35" t="s">
        <v>2288</v>
      </c>
      <c r="F1724" s="35"/>
      <c r="G1724" s="35" t="s">
        <v>446</v>
      </c>
      <c r="H1724" s="35" t="s">
        <v>262</v>
      </c>
      <c r="I1724" s="36">
        <v>126.77</v>
      </c>
      <c r="J1724" s="36">
        <v>2111.65</v>
      </c>
    </row>
    <row r="1725" spans="1:10" x14ac:dyDescent="0.2">
      <c r="B1725" s="35" t="s">
        <v>607</v>
      </c>
      <c r="C1725" s="35" t="s">
        <v>972</v>
      </c>
      <c r="D1725" s="35" t="s">
        <v>2289</v>
      </c>
      <c r="E1725" s="35" t="s">
        <v>2013</v>
      </c>
      <c r="F1725" s="35"/>
      <c r="G1725" s="35" t="s">
        <v>2014</v>
      </c>
      <c r="H1725" s="35" t="s">
        <v>262</v>
      </c>
      <c r="I1725" s="36">
        <v>30</v>
      </c>
      <c r="J1725" s="36">
        <v>2141.65</v>
      </c>
    </row>
    <row r="1726" spans="1:10" x14ac:dyDescent="0.2">
      <c r="B1726" s="35" t="s">
        <v>1219</v>
      </c>
      <c r="C1726" s="35" t="s">
        <v>972</v>
      </c>
      <c r="D1726" s="35" t="s">
        <v>2290</v>
      </c>
      <c r="E1726" s="35" t="s">
        <v>2281</v>
      </c>
      <c r="F1726" s="35"/>
      <c r="G1726" s="35" t="s">
        <v>446</v>
      </c>
      <c r="H1726" s="35" t="s">
        <v>262</v>
      </c>
      <c r="I1726" s="36">
        <v>998.2</v>
      </c>
      <c r="J1726" s="36">
        <v>3139.85</v>
      </c>
    </row>
    <row r="1727" spans="1:10" x14ac:dyDescent="0.2">
      <c r="B1727" s="35" t="s">
        <v>2291</v>
      </c>
      <c r="C1727" s="35" t="s">
        <v>972</v>
      </c>
      <c r="D1727" s="35" t="s">
        <v>2292</v>
      </c>
      <c r="E1727" s="35" t="s">
        <v>1263</v>
      </c>
      <c r="F1727" s="35"/>
      <c r="G1727" s="35" t="s">
        <v>446</v>
      </c>
      <c r="H1727" s="35" t="s">
        <v>262</v>
      </c>
      <c r="I1727" s="36">
        <v>1162.5</v>
      </c>
      <c r="J1727" s="36">
        <v>4302.3500000000004</v>
      </c>
    </row>
    <row r="1728" spans="1:10" x14ac:dyDescent="0.2">
      <c r="B1728" s="35" t="s">
        <v>2293</v>
      </c>
      <c r="C1728" s="35" t="s">
        <v>972</v>
      </c>
      <c r="D1728" s="35" t="s">
        <v>2294</v>
      </c>
      <c r="E1728" s="35" t="s">
        <v>2281</v>
      </c>
      <c r="F1728" s="35"/>
      <c r="G1728" s="35" t="s">
        <v>446</v>
      </c>
      <c r="H1728" s="35" t="s">
        <v>262</v>
      </c>
      <c r="I1728" s="36">
        <v>167.14</v>
      </c>
      <c r="J1728" s="36">
        <v>4469.49</v>
      </c>
    </row>
    <row r="1729" spans="2:10" x14ac:dyDescent="0.2">
      <c r="B1729" s="35" t="s">
        <v>1487</v>
      </c>
      <c r="C1729" s="35" t="s">
        <v>972</v>
      </c>
      <c r="D1729" s="35" t="s">
        <v>2295</v>
      </c>
      <c r="E1729" s="35" t="s">
        <v>2013</v>
      </c>
      <c r="F1729" s="35"/>
      <c r="G1729" s="35" t="s">
        <v>2014</v>
      </c>
      <c r="H1729" s="35" t="s">
        <v>262</v>
      </c>
      <c r="I1729" s="36">
        <v>30</v>
      </c>
      <c r="J1729" s="36">
        <v>4499.49</v>
      </c>
    </row>
    <row r="1730" spans="2:10" x14ac:dyDescent="0.2">
      <c r="B1730" s="35" t="s">
        <v>1223</v>
      </c>
      <c r="C1730" s="35" t="s">
        <v>972</v>
      </c>
      <c r="D1730" s="35" t="s">
        <v>2296</v>
      </c>
      <c r="E1730" s="35" t="s">
        <v>1581</v>
      </c>
      <c r="F1730" s="35"/>
      <c r="G1730" s="35" t="s">
        <v>1582</v>
      </c>
      <c r="H1730" s="35" t="s">
        <v>262</v>
      </c>
      <c r="I1730" s="36">
        <v>20</v>
      </c>
      <c r="J1730" s="36">
        <v>4519.49</v>
      </c>
    </row>
    <row r="1731" spans="2:10" x14ac:dyDescent="0.2">
      <c r="B1731" s="35" t="s">
        <v>1225</v>
      </c>
      <c r="C1731" s="35" t="s">
        <v>972</v>
      </c>
      <c r="D1731" s="35" t="s">
        <v>2297</v>
      </c>
      <c r="E1731" s="35" t="s">
        <v>1263</v>
      </c>
      <c r="F1731" s="35"/>
      <c r="G1731" s="35" t="s">
        <v>446</v>
      </c>
      <c r="H1731" s="35" t="s">
        <v>262</v>
      </c>
      <c r="I1731" s="36">
        <v>1410</v>
      </c>
      <c r="J1731" s="36">
        <v>5929.49</v>
      </c>
    </row>
    <row r="1732" spans="2:10" x14ac:dyDescent="0.2">
      <c r="B1732" s="35" t="s">
        <v>641</v>
      </c>
      <c r="C1732" s="35" t="s">
        <v>972</v>
      </c>
      <c r="D1732" s="35" t="s">
        <v>2298</v>
      </c>
      <c r="E1732" s="35" t="s">
        <v>2013</v>
      </c>
      <c r="F1732" s="35"/>
      <c r="G1732" s="35" t="s">
        <v>2014</v>
      </c>
      <c r="H1732" s="35" t="s">
        <v>262</v>
      </c>
      <c r="I1732" s="36">
        <v>30</v>
      </c>
      <c r="J1732" s="36">
        <v>5959.49</v>
      </c>
    </row>
    <row r="1733" spans="2:10" x14ac:dyDescent="0.2">
      <c r="B1733" s="35" t="s">
        <v>641</v>
      </c>
      <c r="C1733" s="35" t="s">
        <v>972</v>
      </c>
      <c r="D1733" s="35" t="s">
        <v>2299</v>
      </c>
      <c r="E1733" s="35" t="s">
        <v>1263</v>
      </c>
      <c r="F1733" s="35"/>
      <c r="G1733" s="35" t="s">
        <v>446</v>
      </c>
      <c r="H1733" s="35" t="s">
        <v>262</v>
      </c>
      <c r="I1733" s="36">
        <v>975</v>
      </c>
      <c r="J1733" s="36">
        <v>6934.49</v>
      </c>
    </row>
    <row r="1734" spans="2:10" x14ac:dyDescent="0.2">
      <c r="B1734" s="35" t="s">
        <v>678</v>
      </c>
      <c r="C1734" s="35" t="s">
        <v>972</v>
      </c>
      <c r="D1734" s="35" t="s">
        <v>1949</v>
      </c>
      <c r="E1734" s="35" t="s">
        <v>1328</v>
      </c>
      <c r="F1734" s="35"/>
      <c r="G1734" s="35" t="s">
        <v>446</v>
      </c>
      <c r="H1734" s="35" t="s">
        <v>262</v>
      </c>
      <c r="I1734" s="36">
        <v>500</v>
      </c>
      <c r="J1734" s="36">
        <v>7434.49</v>
      </c>
    </row>
    <row r="1735" spans="2:10" x14ac:dyDescent="0.2">
      <c r="B1735" s="35" t="s">
        <v>705</v>
      </c>
      <c r="C1735" s="35" t="s">
        <v>972</v>
      </c>
      <c r="D1735" s="35" t="s">
        <v>2300</v>
      </c>
      <c r="E1735" s="35" t="s">
        <v>1263</v>
      </c>
      <c r="F1735" s="35"/>
      <c r="G1735" s="35" t="s">
        <v>446</v>
      </c>
      <c r="H1735" s="35" t="s">
        <v>262</v>
      </c>
      <c r="I1735" s="36">
        <v>1215</v>
      </c>
      <c r="J1735" s="36">
        <v>8649.49</v>
      </c>
    </row>
    <row r="1736" spans="2:10" x14ac:dyDescent="0.2">
      <c r="B1736" s="35" t="s">
        <v>2301</v>
      </c>
      <c r="C1736" s="35" t="s">
        <v>972</v>
      </c>
      <c r="D1736" s="35" t="s">
        <v>2302</v>
      </c>
      <c r="E1736" s="35" t="s">
        <v>2013</v>
      </c>
      <c r="F1736" s="35"/>
      <c r="G1736" s="35" t="s">
        <v>2014</v>
      </c>
      <c r="H1736" s="35" t="s">
        <v>262</v>
      </c>
      <c r="I1736" s="36">
        <v>30</v>
      </c>
      <c r="J1736" s="36">
        <v>8679.49</v>
      </c>
    </row>
    <row r="1737" spans="2:10" x14ac:dyDescent="0.2">
      <c r="B1737" s="35" t="s">
        <v>2301</v>
      </c>
      <c r="C1737" s="35" t="s">
        <v>972</v>
      </c>
      <c r="D1737" s="35" t="s">
        <v>2303</v>
      </c>
      <c r="E1737" s="35" t="s">
        <v>1263</v>
      </c>
      <c r="F1737" s="35"/>
      <c r="G1737" s="35" t="s">
        <v>446</v>
      </c>
      <c r="H1737" s="35" t="s">
        <v>262</v>
      </c>
      <c r="I1737" s="36">
        <v>1110</v>
      </c>
      <c r="J1737" s="36">
        <v>9789.49</v>
      </c>
    </row>
    <row r="1738" spans="2:10" x14ac:dyDescent="0.2">
      <c r="B1738" s="35" t="s">
        <v>742</v>
      </c>
      <c r="C1738" s="35" t="s">
        <v>972</v>
      </c>
      <c r="D1738" s="35" t="s">
        <v>2304</v>
      </c>
      <c r="E1738" s="35" t="s">
        <v>2305</v>
      </c>
      <c r="F1738" s="35"/>
      <c r="G1738" s="35" t="s">
        <v>446</v>
      </c>
      <c r="H1738" s="35" t="s">
        <v>262</v>
      </c>
      <c r="I1738" s="36">
        <v>349.22</v>
      </c>
      <c r="J1738" s="36">
        <v>10138.709999999999</v>
      </c>
    </row>
    <row r="1739" spans="2:10" x14ac:dyDescent="0.2">
      <c r="B1739" s="35" t="s">
        <v>2306</v>
      </c>
      <c r="C1739" s="35" t="s">
        <v>972</v>
      </c>
      <c r="D1739" s="35" t="s">
        <v>2307</v>
      </c>
      <c r="E1739" s="35" t="s">
        <v>2305</v>
      </c>
      <c r="F1739" s="35"/>
      <c r="G1739" s="35" t="s">
        <v>446</v>
      </c>
      <c r="H1739" s="35" t="s">
        <v>262</v>
      </c>
      <c r="I1739" s="36">
        <v>54.15</v>
      </c>
      <c r="J1739" s="36">
        <v>10192.86</v>
      </c>
    </row>
    <row r="1740" spans="2:10" x14ac:dyDescent="0.2">
      <c r="B1740" s="35" t="s">
        <v>749</v>
      </c>
      <c r="C1740" s="35" t="s">
        <v>972</v>
      </c>
      <c r="D1740" s="35" t="s">
        <v>2308</v>
      </c>
      <c r="E1740" s="35" t="s">
        <v>1263</v>
      </c>
      <c r="F1740" s="35"/>
      <c r="G1740" s="35" t="s">
        <v>446</v>
      </c>
      <c r="H1740" s="35" t="s">
        <v>262</v>
      </c>
      <c r="I1740" s="36">
        <v>1288.48</v>
      </c>
      <c r="J1740" s="36">
        <v>11481.34</v>
      </c>
    </row>
    <row r="1741" spans="2:10" x14ac:dyDescent="0.2">
      <c r="B1741" s="35" t="s">
        <v>1335</v>
      </c>
      <c r="C1741" s="35" t="s">
        <v>972</v>
      </c>
      <c r="D1741" s="35" t="s">
        <v>2309</v>
      </c>
      <c r="E1741" s="35" t="s">
        <v>1263</v>
      </c>
      <c r="F1741" s="35"/>
      <c r="G1741" s="35" t="s">
        <v>446</v>
      </c>
      <c r="H1741" s="35" t="s">
        <v>262</v>
      </c>
      <c r="I1741" s="36">
        <v>1489.22</v>
      </c>
      <c r="J1741" s="36">
        <v>12970.56</v>
      </c>
    </row>
    <row r="1742" spans="2:10" x14ac:dyDescent="0.2">
      <c r="B1742" s="35" t="s">
        <v>762</v>
      </c>
      <c r="C1742" s="35" t="s">
        <v>972</v>
      </c>
      <c r="D1742" s="35" t="s">
        <v>2310</v>
      </c>
      <c r="E1742" s="35" t="s">
        <v>2311</v>
      </c>
      <c r="F1742" s="35"/>
      <c r="G1742" s="35" t="s">
        <v>446</v>
      </c>
      <c r="H1742" s="35" t="s">
        <v>262</v>
      </c>
      <c r="I1742" s="36">
        <v>140</v>
      </c>
      <c r="J1742" s="36">
        <v>13110.56</v>
      </c>
    </row>
    <row r="1743" spans="2:10" x14ac:dyDescent="0.2">
      <c r="B1743" s="35" t="s">
        <v>764</v>
      </c>
      <c r="C1743" s="35" t="s">
        <v>972</v>
      </c>
      <c r="D1743" s="35" t="s">
        <v>2312</v>
      </c>
      <c r="E1743" s="35" t="s">
        <v>2013</v>
      </c>
      <c r="F1743" s="35"/>
      <c r="G1743" s="35" t="s">
        <v>2014</v>
      </c>
      <c r="H1743" s="35" t="s">
        <v>262</v>
      </c>
      <c r="I1743" s="36">
        <v>30</v>
      </c>
      <c r="J1743" s="36">
        <v>13140.56</v>
      </c>
    </row>
    <row r="1744" spans="2:10" x14ac:dyDescent="0.2">
      <c r="B1744" s="35" t="s">
        <v>1061</v>
      </c>
      <c r="C1744" s="35" t="s">
        <v>972</v>
      </c>
      <c r="D1744" s="35" t="s">
        <v>2313</v>
      </c>
      <c r="E1744" s="35" t="s">
        <v>2311</v>
      </c>
      <c r="F1744" s="35"/>
      <c r="G1744" s="35" t="s">
        <v>446</v>
      </c>
      <c r="H1744" s="35" t="s">
        <v>262</v>
      </c>
      <c r="I1744" s="36">
        <v>185</v>
      </c>
      <c r="J1744" s="36">
        <v>13325.56</v>
      </c>
    </row>
    <row r="1745" spans="2:10" x14ac:dyDescent="0.2">
      <c r="B1745" s="35" t="s">
        <v>2314</v>
      </c>
      <c r="C1745" s="35" t="s">
        <v>972</v>
      </c>
      <c r="D1745" s="35" t="s">
        <v>2315</v>
      </c>
      <c r="E1745" s="35" t="s">
        <v>1263</v>
      </c>
      <c r="F1745" s="35"/>
      <c r="G1745" s="35" t="s">
        <v>446</v>
      </c>
      <c r="H1745" s="35" t="s">
        <v>262</v>
      </c>
      <c r="I1745" s="36">
        <v>1050</v>
      </c>
      <c r="J1745" s="36">
        <v>14375.56</v>
      </c>
    </row>
    <row r="1746" spans="2:10" x14ac:dyDescent="0.2">
      <c r="B1746" s="35" t="s">
        <v>2000</v>
      </c>
      <c r="C1746" s="35" t="s">
        <v>972</v>
      </c>
      <c r="D1746" s="35" t="s">
        <v>2316</v>
      </c>
      <c r="E1746" s="35" t="s">
        <v>1263</v>
      </c>
      <c r="F1746" s="35"/>
      <c r="G1746" s="35" t="s">
        <v>446</v>
      </c>
      <c r="H1746" s="35" t="s">
        <v>262</v>
      </c>
      <c r="I1746" s="36">
        <v>700</v>
      </c>
      <c r="J1746" s="36">
        <v>15075.56</v>
      </c>
    </row>
    <row r="1747" spans="2:10" x14ac:dyDescent="0.2">
      <c r="B1747" s="35" t="s">
        <v>1425</v>
      </c>
      <c r="C1747" s="35" t="s">
        <v>972</v>
      </c>
      <c r="D1747" s="35" t="s">
        <v>2317</v>
      </c>
      <c r="E1747" s="35" t="s">
        <v>2318</v>
      </c>
      <c r="F1747" s="35"/>
      <c r="G1747" s="35" t="s">
        <v>446</v>
      </c>
      <c r="H1747" s="35" t="s">
        <v>262</v>
      </c>
      <c r="I1747" s="36">
        <v>2235</v>
      </c>
      <c r="J1747" s="36">
        <v>17310.560000000001</v>
      </c>
    </row>
    <row r="1748" spans="2:10" x14ac:dyDescent="0.2">
      <c r="B1748" s="35" t="s">
        <v>1425</v>
      </c>
      <c r="C1748" s="35" t="s">
        <v>972</v>
      </c>
      <c r="D1748" s="35" t="s">
        <v>2319</v>
      </c>
      <c r="E1748" s="35" t="s">
        <v>1263</v>
      </c>
      <c r="F1748" s="35"/>
      <c r="G1748" s="35" t="s">
        <v>446</v>
      </c>
      <c r="H1748" s="35" t="s">
        <v>262</v>
      </c>
      <c r="I1748" s="36">
        <v>1700</v>
      </c>
      <c r="J1748" s="36">
        <v>19010.560000000001</v>
      </c>
    </row>
    <row r="1749" spans="2:10" x14ac:dyDescent="0.2">
      <c r="B1749" s="35" t="s">
        <v>2320</v>
      </c>
      <c r="C1749" s="35" t="s">
        <v>972</v>
      </c>
      <c r="D1749" s="35" t="s">
        <v>2321</v>
      </c>
      <c r="E1749" s="35" t="s">
        <v>2013</v>
      </c>
      <c r="F1749" s="35"/>
      <c r="G1749" s="35" t="s">
        <v>2014</v>
      </c>
      <c r="H1749" s="35" t="s">
        <v>262</v>
      </c>
      <c r="I1749" s="36">
        <v>30</v>
      </c>
      <c r="J1749" s="36">
        <v>19040.560000000001</v>
      </c>
    </row>
    <row r="1750" spans="2:10" x14ac:dyDescent="0.2">
      <c r="B1750" s="35" t="s">
        <v>2169</v>
      </c>
      <c r="C1750" s="35" t="s">
        <v>972</v>
      </c>
      <c r="D1750" s="35" t="s">
        <v>2322</v>
      </c>
      <c r="E1750" s="35" t="s">
        <v>2323</v>
      </c>
      <c r="F1750" s="35"/>
      <c r="G1750" s="35" t="s">
        <v>446</v>
      </c>
      <c r="H1750" s="35" t="s">
        <v>262</v>
      </c>
      <c r="I1750" s="36">
        <v>170.08</v>
      </c>
      <c r="J1750" s="36">
        <v>19210.64</v>
      </c>
    </row>
    <row r="1751" spans="2:10" x14ac:dyDescent="0.2">
      <c r="B1751" s="35" t="s">
        <v>1539</v>
      </c>
      <c r="C1751" s="35" t="s">
        <v>972</v>
      </c>
      <c r="D1751" s="35" t="s">
        <v>2324</v>
      </c>
      <c r="E1751" s="35" t="s">
        <v>2325</v>
      </c>
      <c r="F1751" s="35"/>
      <c r="G1751" s="35" t="s">
        <v>446</v>
      </c>
      <c r="H1751" s="35" t="s">
        <v>262</v>
      </c>
      <c r="I1751" s="36">
        <v>39.99</v>
      </c>
      <c r="J1751" s="36">
        <v>19250.63</v>
      </c>
    </row>
    <row r="1752" spans="2:10" x14ac:dyDescent="0.2">
      <c r="B1752" s="35" t="s">
        <v>2326</v>
      </c>
      <c r="C1752" s="35" t="s">
        <v>972</v>
      </c>
      <c r="D1752" s="35" t="s">
        <v>2327</v>
      </c>
      <c r="E1752" s="35" t="s">
        <v>2325</v>
      </c>
      <c r="F1752" s="35"/>
      <c r="G1752" s="35" t="s">
        <v>446</v>
      </c>
      <c r="H1752" s="35" t="s">
        <v>262</v>
      </c>
      <c r="I1752" s="36">
        <v>15.99</v>
      </c>
      <c r="J1752" s="36">
        <v>19266.62</v>
      </c>
    </row>
    <row r="1753" spans="2:10" x14ac:dyDescent="0.2">
      <c r="B1753" s="35" t="s">
        <v>808</v>
      </c>
      <c r="C1753" s="35" t="s">
        <v>972</v>
      </c>
      <c r="D1753" s="35" t="s">
        <v>2328</v>
      </c>
      <c r="E1753" s="35" t="s">
        <v>2323</v>
      </c>
      <c r="F1753" s="35"/>
      <c r="G1753" s="35" t="s">
        <v>446</v>
      </c>
      <c r="H1753" s="35" t="s">
        <v>262</v>
      </c>
      <c r="I1753" s="36">
        <v>386.18</v>
      </c>
      <c r="J1753" s="36">
        <v>19652.8</v>
      </c>
    </row>
    <row r="1754" spans="2:10" x14ac:dyDescent="0.2">
      <c r="B1754" s="35" t="s">
        <v>1555</v>
      </c>
      <c r="C1754" s="35" t="s">
        <v>972</v>
      </c>
      <c r="D1754" s="35" t="s">
        <v>2329</v>
      </c>
      <c r="E1754" s="35" t="s">
        <v>2318</v>
      </c>
      <c r="F1754" s="35"/>
      <c r="G1754" s="35" t="s">
        <v>446</v>
      </c>
      <c r="H1754" s="35" t="s">
        <v>262</v>
      </c>
      <c r="I1754" s="36">
        <v>2000</v>
      </c>
      <c r="J1754" s="36">
        <v>21652.799999999999</v>
      </c>
    </row>
    <row r="1755" spans="2:10" x14ac:dyDescent="0.2">
      <c r="B1755" s="35" t="s">
        <v>2330</v>
      </c>
      <c r="C1755" s="35" t="s">
        <v>972</v>
      </c>
      <c r="D1755" s="35" t="s">
        <v>2331</v>
      </c>
      <c r="E1755" s="35" t="s">
        <v>2323</v>
      </c>
      <c r="F1755" s="35"/>
      <c r="G1755" s="35" t="s">
        <v>446</v>
      </c>
      <c r="H1755" s="35" t="s">
        <v>262</v>
      </c>
      <c r="I1755" s="36">
        <v>370.74</v>
      </c>
      <c r="J1755" s="36">
        <v>22023.54</v>
      </c>
    </row>
    <row r="1756" spans="2:10" x14ac:dyDescent="0.2">
      <c r="B1756" s="35" t="s">
        <v>229</v>
      </c>
      <c r="C1756" s="35" t="s">
        <v>972</v>
      </c>
      <c r="D1756" s="35" t="s">
        <v>2332</v>
      </c>
      <c r="E1756" s="35" t="s">
        <v>1329</v>
      </c>
      <c r="F1756" s="35"/>
      <c r="G1756" s="35" t="s">
        <v>446</v>
      </c>
      <c r="H1756" s="35" t="s">
        <v>262</v>
      </c>
      <c r="I1756" s="36">
        <v>1000</v>
      </c>
      <c r="J1756" s="36">
        <v>23023.54</v>
      </c>
    </row>
    <row r="1757" spans="2:10" x14ac:dyDescent="0.2">
      <c r="B1757" s="35" t="s">
        <v>2333</v>
      </c>
      <c r="C1757" s="35" t="s">
        <v>1048</v>
      </c>
      <c r="D1757" s="35"/>
      <c r="E1757" s="35" t="s">
        <v>1314</v>
      </c>
      <c r="F1757" s="35"/>
      <c r="G1757" s="35" t="s">
        <v>446</v>
      </c>
      <c r="H1757" s="35" t="s">
        <v>262</v>
      </c>
      <c r="I1757" s="36">
        <v>-2000</v>
      </c>
      <c r="J1757" s="36">
        <v>21023.54</v>
      </c>
    </row>
    <row r="1758" spans="2:10" x14ac:dyDescent="0.2">
      <c r="B1758" s="35" t="s">
        <v>2333</v>
      </c>
      <c r="C1758" s="35" t="s">
        <v>972</v>
      </c>
      <c r="D1758" s="35" t="s">
        <v>2334</v>
      </c>
      <c r="E1758" s="35" t="s">
        <v>2318</v>
      </c>
      <c r="F1758" s="35"/>
      <c r="G1758" s="35" t="s">
        <v>446</v>
      </c>
      <c r="H1758" s="35" t="s">
        <v>262</v>
      </c>
      <c r="I1758" s="36">
        <v>1000</v>
      </c>
      <c r="J1758" s="36">
        <v>22023.54</v>
      </c>
    </row>
    <row r="1759" spans="2:10" x14ac:dyDescent="0.2">
      <c r="B1759" s="35" t="s">
        <v>2333</v>
      </c>
      <c r="C1759" s="35" t="s">
        <v>972</v>
      </c>
      <c r="D1759" s="35" t="s">
        <v>2335</v>
      </c>
      <c r="E1759" s="35" t="s">
        <v>2318</v>
      </c>
      <c r="F1759" s="35"/>
      <c r="G1759" s="35" t="s">
        <v>446</v>
      </c>
      <c r="H1759" s="35" t="s">
        <v>262</v>
      </c>
      <c r="I1759" s="36">
        <v>2000</v>
      </c>
      <c r="J1759" s="36">
        <v>24023.54</v>
      </c>
    </row>
    <row r="1760" spans="2:10" x14ac:dyDescent="0.2">
      <c r="B1760" s="35" t="s">
        <v>895</v>
      </c>
      <c r="C1760" s="35" t="s">
        <v>972</v>
      </c>
      <c r="D1760" s="35" t="s">
        <v>2336</v>
      </c>
      <c r="E1760" s="35" t="s">
        <v>2337</v>
      </c>
      <c r="F1760" s="35"/>
      <c r="G1760" s="35" t="s">
        <v>446</v>
      </c>
      <c r="H1760" s="35" t="s">
        <v>262</v>
      </c>
      <c r="I1760" s="36">
        <v>1000</v>
      </c>
      <c r="J1760" s="36">
        <v>25023.54</v>
      </c>
    </row>
    <row r="1761" spans="1:10" x14ac:dyDescent="0.2">
      <c r="B1761" s="35" t="s">
        <v>2338</v>
      </c>
      <c r="C1761" s="35" t="s">
        <v>1058</v>
      </c>
      <c r="D1761" s="35">
        <v>1255</v>
      </c>
      <c r="E1761" s="35"/>
      <c r="F1761" s="35"/>
      <c r="G1761" s="35" t="s">
        <v>2339</v>
      </c>
      <c r="H1761" s="35" t="s">
        <v>1049</v>
      </c>
      <c r="I1761" s="36">
        <v>500</v>
      </c>
      <c r="J1761" s="36">
        <v>25523.54</v>
      </c>
    </row>
    <row r="1762" spans="1:10" x14ac:dyDescent="0.2">
      <c r="B1762" s="35" t="s">
        <v>897</v>
      </c>
      <c r="C1762" s="35" t="s">
        <v>91</v>
      </c>
      <c r="D1762" s="35" t="s">
        <v>1268</v>
      </c>
      <c r="E1762" s="35"/>
      <c r="F1762" s="35"/>
      <c r="G1762" s="35"/>
      <c r="H1762" s="105" t="s">
        <v>135</v>
      </c>
      <c r="I1762" s="36">
        <v>-25023.54</v>
      </c>
      <c r="J1762" s="36">
        <v>500</v>
      </c>
    </row>
    <row r="1763" spans="1:10" x14ac:dyDescent="0.2">
      <c r="A1763" s="104" t="s">
        <v>2340</v>
      </c>
      <c r="I1763" s="106">
        <v>500</v>
      </c>
    </row>
    <row r="1764" spans="1:10" x14ac:dyDescent="0.2">
      <c r="A1764" s="104" t="s">
        <v>2341</v>
      </c>
      <c r="I1764" s="106">
        <v>462741.02</v>
      </c>
    </row>
    <row r="1765" spans="1:10" x14ac:dyDescent="0.2">
      <c r="A1765" s="104" t="s">
        <v>1000</v>
      </c>
      <c r="I1765" s="106">
        <v>59703.18</v>
      </c>
    </row>
    <row r="1766" spans="1:10" x14ac:dyDescent="0.2">
      <c r="A1766" s="104" t="s">
        <v>2342</v>
      </c>
    </row>
    <row r="1767" spans="1:10" x14ac:dyDescent="0.2">
      <c r="A1767" s="104" t="s">
        <v>2343</v>
      </c>
    </row>
    <row r="1768" spans="1:10" x14ac:dyDescent="0.2">
      <c r="A1768" s="104" t="s">
        <v>2344</v>
      </c>
    </row>
    <row r="1769" spans="1:10" x14ac:dyDescent="0.2">
      <c r="B1769" s="35" t="s">
        <v>662</v>
      </c>
      <c r="C1769" s="35" t="s">
        <v>972</v>
      </c>
      <c r="D1769" s="35"/>
      <c r="E1769" s="35" t="s">
        <v>2231</v>
      </c>
      <c r="F1769" s="35"/>
      <c r="G1769" s="35" t="s">
        <v>2345</v>
      </c>
      <c r="H1769" s="35" t="s">
        <v>1049</v>
      </c>
      <c r="I1769" s="36">
        <v>10</v>
      </c>
      <c r="J1769" s="36">
        <v>10</v>
      </c>
    </row>
    <row r="1770" spans="1:10" x14ac:dyDescent="0.2">
      <c r="B1770" s="35" t="s">
        <v>897</v>
      </c>
      <c r="C1770" s="35" t="s">
        <v>91</v>
      </c>
      <c r="D1770" s="35" t="s">
        <v>1144</v>
      </c>
      <c r="E1770" s="35"/>
      <c r="F1770" s="35"/>
      <c r="G1770" s="35" t="s">
        <v>2346</v>
      </c>
      <c r="H1770" s="105" t="s">
        <v>135</v>
      </c>
      <c r="I1770" s="36">
        <v>-10</v>
      </c>
      <c r="J1770" s="36">
        <v>0</v>
      </c>
    </row>
    <row r="1771" spans="1:10" x14ac:dyDescent="0.2">
      <c r="A1771" s="104" t="s">
        <v>2347</v>
      </c>
      <c r="I1771" s="106">
        <v>0</v>
      </c>
    </row>
    <row r="1772" spans="1:10" x14ac:dyDescent="0.2">
      <c r="A1772" s="104" t="s">
        <v>2348</v>
      </c>
      <c r="I1772" s="106">
        <v>0</v>
      </c>
    </row>
    <row r="1773" spans="1:10" x14ac:dyDescent="0.2">
      <c r="A1773" s="104" t="s">
        <v>2349</v>
      </c>
      <c r="I1773" s="106">
        <v>0</v>
      </c>
    </row>
    <row r="1774" spans="1:10" x14ac:dyDescent="0.2">
      <c r="A1774" s="104" t="s">
        <v>960</v>
      </c>
      <c r="I1774" s="106">
        <v>59703.18</v>
      </c>
    </row>
    <row r="1777" spans="1:10" x14ac:dyDescent="0.2">
      <c r="A1777" s="156" t="s">
        <v>2350</v>
      </c>
      <c r="B1777" s="147"/>
      <c r="C1777" s="147"/>
      <c r="D1777" s="147"/>
      <c r="E1777" s="147"/>
      <c r="F1777" s="147"/>
      <c r="G1777" s="147"/>
      <c r="H1777" s="147"/>
      <c r="I1777" s="147"/>
      <c r="J1777" s="147"/>
    </row>
  </sheetData>
  <mergeCells count="4">
    <mergeCell ref="A1:J1"/>
    <mergeCell ref="A2:J2"/>
    <mergeCell ref="A3:J3"/>
    <mergeCell ref="A1777:J177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51"/>
  <sheetViews>
    <sheetView workbookViewId="0">
      <selection activeCell="A14" sqref="A14"/>
    </sheetView>
  </sheetViews>
  <sheetFormatPr baseColWidth="10" defaultColWidth="9.1640625" defaultRowHeight="15" x14ac:dyDescent="0.2"/>
  <cols>
    <col min="1" max="1" width="7.6640625" style="59" customWidth="1"/>
    <col min="2" max="2" width="9.33203125" style="59" customWidth="1"/>
    <col min="3" max="4" width="12" style="59" customWidth="1"/>
    <col min="5" max="6" width="7.6640625" style="59" customWidth="1"/>
    <col min="7" max="7" width="79.83203125" style="59" customWidth="1"/>
    <col min="8" max="8" width="7.6640625" style="59" customWidth="1"/>
    <col min="9" max="9" width="66.1640625" style="59" customWidth="1"/>
    <col min="10" max="11" width="11.1640625" style="59" customWidth="1"/>
    <col min="12" max="16384" width="9.1640625" style="59"/>
  </cols>
  <sheetData>
    <row r="1" spans="1:11" ht="18" x14ac:dyDescent="0.2">
      <c r="A1" s="154" t="s">
        <v>41</v>
      </c>
      <c r="B1" s="147"/>
      <c r="C1" s="147"/>
      <c r="D1" s="147"/>
      <c r="E1" s="147"/>
      <c r="F1" s="147"/>
      <c r="G1" s="147"/>
      <c r="H1" s="147"/>
      <c r="I1" s="147"/>
      <c r="J1" s="147"/>
      <c r="K1" s="147"/>
    </row>
    <row r="2" spans="1:11" ht="18" x14ac:dyDescent="0.2">
      <c r="A2" s="154" t="s">
        <v>2351</v>
      </c>
      <c r="B2" s="147"/>
      <c r="C2" s="147"/>
      <c r="D2" s="147"/>
      <c r="E2" s="147"/>
      <c r="F2" s="147"/>
      <c r="G2" s="147"/>
      <c r="H2" s="147"/>
      <c r="I2" s="147"/>
      <c r="J2" s="147"/>
      <c r="K2" s="147"/>
    </row>
    <row r="3" spans="1:11" x14ac:dyDescent="0.2">
      <c r="A3" s="155" t="s">
        <v>254</v>
      </c>
      <c r="B3" s="147"/>
      <c r="C3" s="147"/>
      <c r="D3" s="147"/>
      <c r="E3" s="147"/>
      <c r="F3" s="147"/>
      <c r="G3" s="147"/>
      <c r="H3" s="147"/>
      <c r="I3" s="147"/>
      <c r="J3" s="147"/>
      <c r="K3" s="147"/>
    </row>
    <row r="5" spans="1:11" ht="25" x14ac:dyDescent="0.2">
      <c r="B5" s="34" t="s">
        <v>78</v>
      </c>
      <c r="C5" s="34" t="s">
        <v>79</v>
      </c>
      <c r="D5" s="34" t="s">
        <v>80</v>
      </c>
      <c r="E5" s="34" t="s">
        <v>81</v>
      </c>
      <c r="F5" s="34" t="s">
        <v>131</v>
      </c>
      <c r="G5" s="34" t="s">
        <v>82</v>
      </c>
      <c r="H5" s="34" t="s">
        <v>222</v>
      </c>
      <c r="I5" s="34" t="s">
        <v>132</v>
      </c>
      <c r="J5" s="34" t="s">
        <v>2352</v>
      </c>
      <c r="K5" s="34" t="s">
        <v>2353</v>
      </c>
    </row>
    <row r="6" spans="1:11" x14ac:dyDescent="0.2">
      <c r="B6" s="35" t="s">
        <v>1013</v>
      </c>
      <c r="C6" s="35" t="s">
        <v>91</v>
      </c>
      <c r="D6" s="35" t="s">
        <v>1251</v>
      </c>
      <c r="E6" s="35" t="s">
        <v>92</v>
      </c>
      <c r="F6" s="35"/>
      <c r="G6" s="35" t="s">
        <v>1252</v>
      </c>
      <c r="H6" s="35">
        <v>13005</v>
      </c>
      <c r="I6" s="35" t="s">
        <v>2354</v>
      </c>
      <c r="J6" s="107"/>
      <c r="K6" s="36">
        <v>1035</v>
      </c>
    </row>
    <row r="7" spans="1:11" x14ac:dyDescent="0.2">
      <c r="B7" s="35"/>
      <c r="C7" s="35"/>
      <c r="D7" s="35"/>
      <c r="E7" s="35" t="s">
        <v>92</v>
      </c>
      <c r="F7" s="35"/>
      <c r="G7" s="35" t="s">
        <v>1252</v>
      </c>
      <c r="H7" s="35">
        <v>60056</v>
      </c>
      <c r="I7" s="35" t="s">
        <v>2355</v>
      </c>
      <c r="J7" s="36">
        <v>1035</v>
      </c>
      <c r="K7" s="107"/>
    </row>
    <row r="8" spans="1:11" x14ac:dyDescent="0.2">
      <c r="J8" s="106">
        <v>1035</v>
      </c>
      <c r="K8" s="106">
        <v>1035</v>
      </c>
    </row>
    <row r="10" spans="1:11" x14ac:dyDescent="0.2">
      <c r="B10" s="35" t="s">
        <v>1013</v>
      </c>
      <c r="C10" s="35" t="s">
        <v>91</v>
      </c>
      <c r="D10" s="35" t="s">
        <v>1125</v>
      </c>
      <c r="E10" s="35" t="s">
        <v>92</v>
      </c>
      <c r="F10" s="35"/>
      <c r="G10" s="35" t="s">
        <v>1126</v>
      </c>
      <c r="H10" s="35">
        <v>13100</v>
      </c>
      <c r="I10" s="35" t="s">
        <v>1007</v>
      </c>
      <c r="J10" s="107"/>
      <c r="K10" s="36">
        <v>7722</v>
      </c>
    </row>
    <row r="11" spans="1:11" x14ac:dyDescent="0.2">
      <c r="B11" s="35"/>
      <c r="C11" s="35"/>
      <c r="D11" s="35"/>
      <c r="E11" s="35" t="s">
        <v>92</v>
      </c>
      <c r="F11" s="35"/>
      <c r="G11" s="35" t="s">
        <v>1126</v>
      </c>
      <c r="H11" s="35">
        <v>41250</v>
      </c>
      <c r="I11" s="35" t="s">
        <v>2356</v>
      </c>
      <c r="J11" s="36">
        <v>7722</v>
      </c>
      <c r="K11" s="107"/>
    </row>
    <row r="12" spans="1:11" x14ac:dyDescent="0.2">
      <c r="J12" s="106">
        <v>7722</v>
      </c>
      <c r="K12" s="106">
        <v>7722</v>
      </c>
    </row>
    <row r="14" spans="1:11" x14ac:dyDescent="0.2">
      <c r="B14" s="35" t="s">
        <v>1013</v>
      </c>
      <c r="C14" s="35" t="s">
        <v>91</v>
      </c>
      <c r="D14" s="35" t="s">
        <v>2357</v>
      </c>
      <c r="E14" s="35" t="s">
        <v>92</v>
      </c>
      <c r="F14" s="35"/>
      <c r="G14" s="35" t="s">
        <v>1100</v>
      </c>
      <c r="H14" s="35">
        <v>11600</v>
      </c>
      <c r="I14" s="35" t="s">
        <v>146</v>
      </c>
      <c r="J14" s="36">
        <v>2015</v>
      </c>
      <c r="K14" s="107"/>
    </row>
    <row r="15" spans="1:11" x14ac:dyDescent="0.2">
      <c r="B15" s="35"/>
      <c r="C15" s="35"/>
      <c r="D15" s="35"/>
      <c r="E15" s="35" t="s">
        <v>92</v>
      </c>
      <c r="F15" s="35"/>
      <c r="G15" s="35" t="s">
        <v>1100</v>
      </c>
      <c r="H15" s="35">
        <v>39000</v>
      </c>
      <c r="I15" s="35" t="s">
        <v>2358</v>
      </c>
      <c r="J15" s="107"/>
      <c r="K15" s="36">
        <v>2015</v>
      </c>
    </row>
    <row r="16" spans="1:11" x14ac:dyDescent="0.2">
      <c r="J16" s="106">
        <v>2015</v>
      </c>
      <c r="K16" s="106">
        <v>2015</v>
      </c>
    </row>
    <row r="18" spans="2:11" x14ac:dyDescent="0.2">
      <c r="B18" s="35" t="s">
        <v>1083</v>
      </c>
      <c r="C18" s="35" t="s">
        <v>91</v>
      </c>
      <c r="D18" s="35" t="s">
        <v>1575</v>
      </c>
      <c r="E18" s="35" t="s">
        <v>2359</v>
      </c>
      <c r="F18" s="35"/>
      <c r="G18" s="35" t="s">
        <v>1577</v>
      </c>
      <c r="H18" s="35">
        <v>65003</v>
      </c>
      <c r="I18" s="35" t="s">
        <v>2360</v>
      </c>
      <c r="J18" s="36">
        <v>14</v>
      </c>
      <c r="K18" s="107"/>
    </row>
    <row r="19" spans="2:11" x14ac:dyDescent="0.2">
      <c r="B19" s="35"/>
      <c r="C19" s="35"/>
      <c r="D19" s="35"/>
      <c r="E19" s="35" t="s">
        <v>2359</v>
      </c>
      <c r="F19" s="35"/>
      <c r="G19" s="35" t="s">
        <v>1577</v>
      </c>
      <c r="H19" s="35">
        <v>11102</v>
      </c>
      <c r="I19" s="35" t="s">
        <v>2076</v>
      </c>
      <c r="J19" s="107"/>
      <c r="K19" s="36">
        <v>14</v>
      </c>
    </row>
    <row r="20" spans="2:11" x14ac:dyDescent="0.2">
      <c r="B20" s="35"/>
      <c r="C20" s="35"/>
      <c r="D20" s="35"/>
      <c r="E20" s="35" t="s">
        <v>2359</v>
      </c>
      <c r="F20" s="35"/>
      <c r="G20" s="35" t="s">
        <v>1576</v>
      </c>
      <c r="H20" s="35">
        <v>65003</v>
      </c>
      <c r="I20" s="35" t="s">
        <v>2360</v>
      </c>
      <c r="J20" s="107"/>
      <c r="K20" s="36">
        <v>107.67</v>
      </c>
    </row>
    <row r="21" spans="2:11" x14ac:dyDescent="0.2">
      <c r="B21" s="35"/>
      <c r="C21" s="35"/>
      <c r="D21" s="35"/>
      <c r="E21" s="35" t="s">
        <v>2359</v>
      </c>
      <c r="F21" s="35"/>
      <c r="G21" s="35" t="s">
        <v>1576</v>
      </c>
      <c r="H21" s="35">
        <v>11102</v>
      </c>
      <c r="I21" s="35" t="s">
        <v>2076</v>
      </c>
      <c r="J21" s="36">
        <v>107.67</v>
      </c>
      <c r="K21" s="107"/>
    </row>
    <row r="22" spans="2:11" x14ac:dyDescent="0.2">
      <c r="J22" s="106">
        <v>121.67</v>
      </c>
      <c r="K22" s="106">
        <v>121.67</v>
      </c>
    </row>
    <row r="24" spans="2:11" ht="45" x14ac:dyDescent="0.2">
      <c r="B24" s="35" t="s">
        <v>1083</v>
      </c>
      <c r="C24" s="35" t="s">
        <v>91</v>
      </c>
      <c r="D24" s="35" t="s">
        <v>1142</v>
      </c>
      <c r="E24" s="35" t="s">
        <v>2359</v>
      </c>
      <c r="F24" s="35"/>
      <c r="G24" s="35" t="s">
        <v>2361</v>
      </c>
      <c r="H24" s="35">
        <v>11104</v>
      </c>
      <c r="I24" s="35" t="s">
        <v>262</v>
      </c>
      <c r="J24" s="36">
        <v>500</v>
      </c>
      <c r="K24" s="107"/>
    </row>
    <row r="25" spans="2:11" ht="45" x14ac:dyDescent="0.2">
      <c r="B25" s="35"/>
      <c r="C25" s="35"/>
      <c r="D25" s="35"/>
      <c r="E25" s="35" t="s">
        <v>2359</v>
      </c>
      <c r="F25" s="35"/>
      <c r="G25" s="35" t="s">
        <v>2362</v>
      </c>
      <c r="H25" s="35">
        <v>11104</v>
      </c>
      <c r="I25" s="35" t="s">
        <v>262</v>
      </c>
      <c r="J25" s="36">
        <v>500</v>
      </c>
      <c r="K25" s="107"/>
    </row>
    <row r="26" spans="2:11" ht="45" x14ac:dyDescent="0.2">
      <c r="B26" s="35"/>
      <c r="C26" s="35"/>
      <c r="D26" s="35"/>
      <c r="E26" s="35" t="s">
        <v>2359</v>
      </c>
      <c r="F26" s="35"/>
      <c r="G26" s="35" t="s">
        <v>2363</v>
      </c>
      <c r="H26" s="35">
        <v>11104</v>
      </c>
      <c r="I26" s="35" t="s">
        <v>262</v>
      </c>
      <c r="J26" s="36">
        <v>500</v>
      </c>
      <c r="K26" s="107"/>
    </row>
    <row r="27" spans="2:11" ht="45" x14ac:dyDescent="0.2">
      <c r="B27" s="35"/>
      <c r="C27" s="35"/>
      <c r="D27" s="35"/>
      <c r="E27" s="35" t="s">
        <v>2359</v>
      </c>
      <c r="F27" s="35"/>
      <c r="G27" s="35" t="s">
        <v>2364</v>
      </c>
      <c r="H27" s="35">
        <v>11104</v>
      </c>
      <c r="I27" s="35" t="s">
        <v>262</v>
      </c>
      <c r="J27" s="36">
        <v>500</v>
      </c>
      <c r="K27" s="107"/>
    </row>
    <row r="28" spans="2:11" ht="45" x14ac:dyDescent="0.2">
      <c r="B28" s="35"/>
      <c r="C28" s="35"/>
      <c r="D28" s="35"/>
      <c r="E28" s="35" t="s">
        <v>2359</v>
      </c>
      <c r="F28" s="35"/>
      <c r="G28" s="35" t="s">
        <v>2365</v>
      </c>
      <c r="H28" s="35">
        <v>11104</v>
      </c>
      <c r="I28" s="35" t="s">
        <v>262</v>
      </c>
      <c r="J28" s="36">
        <v>500</v>
      </c>
      <c r="K28" s="107"/>
    </row>
    <row r="29" spans="2:11" ht="45" x14ac:dyDescent="0.2">
      <c r="B29" s="35"/>
      <c r="C29" s="35"/>
      <c r="D29" s="35"/>
      <c r="E29" s="35" t="s">
        <v>2359</v>
      </c>
      <c r="F29" s="35"/>
      <c r="G29" s="35" t="s">
        <v>2366</v>
      </c>
      <c r="H29" s="35">
        <v>11104</v>
      </c>
      <c r="I29" s="35" t="s">
        <v>262</v>
      </c>
      <c r="J29" s="36">
        <v>500</v>
      </c>
      <c r="K29" s="107"/>
    </row>
    <row r="30" spans="2:11" ht="45" x14ac:dyDescent="0.2">
      <c r="B30" s="35"/>
      <c r="C30" s="35"/>
      <c r="D30" s="35"/>
      <c r="E30" s="35" t="s">
        <v>2359</v>
      </c>
      <c r="F30" s="35"/>
      <c r="G30" s="35" t="s">
        <v>2367</v>
      </c>
      <c r="H30" s="35">
        <v>11104</v>
      </c>
      <c r="I30" s="35" t="s">
        <v>262</v>
      </c>
      <c r="J30" s="36">
        <v>500</v>
      </c>
      <c r="K30" s="107"/>
    </row>
    <row r="31" spans="2:11" ht="45" x14ac:dyDescent="0.2">
      <c r="B31" s="35"/>
      <c r="C31" s="35"/>
      <c r="D31" s="35"/>
      <c r="E31" s="35" t="s">
        <v>2359</v>
      </c>
      <c r="F31" s="35"/>
      <c r="G31" s="35" t="s">
        <v>2368</v>
      </c>
      <c r="H31" s="35">
        <v>11104</v>
      </c>
      <c r="I31" s="35" t="s">
        <v>262</v>
      </c>
      <c r="J31" s="36">
        <v>500</v>
      </c>
      <c r="K31" s="107"/>
    </row>
    <row r="32" spans="2:11" ht="45" x14ac:dyDescent="0.2">
      <c r="B32" s="35"/>
      <c r="C32" s="35"/>
      <c r="D32" s="35"/>
      <c r="E32" s="35" t="s">
        <v>2359</v>
      </c>
      <c r="F32" s="35"/>
      <c r="G32" s="35" t="s">
        <v>2369</v>
      </c>
      <c r="H32" s="35">
        <v>11104</v>
      </c>
      <c r="I32" s="35" t="s">
        <v>262</v>
      </c>
      <c r="J32" s="36">
        <v>500</v>
      </c>
      <c r="K32" s="107"/>
    </row>
    <row r="33" spans="2:11" ht="45" x14ac:dyDescent="0.2">
      <c r="B33" s="35"/>
      <c r="C33" s="35"/>
      <c r="D33" s="35"/>
      <c r="E33" s="35" t="s">
        <v>2359</v>
      </c>
      <c r="F33" s="35"/>
      <c r="G33" s="35" t="s">
        <v>2370</v>
      </c>
      <c r="H33" s="35">
        <v>11104</v>
      </c>
      <c r="I33" s="35" t="s">
        <v>262</v>
      </c>
      <c r="J33" s="36">
        <v>500</v>
      </c>
      <c r="K33" s="107"/>
    </row>
    <row r="34" spans="2:11" ht="45" x14ac:dyDescent="0.2">
      <c r="B34" s="35"/>
      <c r="C34" s="35"/>
      <c r="D34" s="35"/>
      <c r="E34" s="35" t="s">
        <v>2359</v>
      </c>
      <c r="F34" s="35"/>
      <c r="G34" s="35" t="s">
        <v>2371</v>
      </c>
      <c r="H34" s="35">
        <v>11104</v>
      </c>
      <c r="I34" s="35" t="s">
        <v>262</v>
      </c>
      <c r="J34" s="36">
        <v>500</v>
      </c>
      <c r="K34" s="107"/>
    </row>
    <row r="35" spans="2:11" ht="45" x14ac:dyDescent="0.2">
      <c r="B35" s="35"/>
      <c r="C35" s="35"/>
      <c r="D35" s="35"/>
      <c r="E35" s="35" t="s">
        <v>2359</v>
      </c>
      <c r="F35" s="35"/>
      <c r="G35" s="35" t="s">
        <v>2372</v>
      </c>
      <c r="H35" s="35">
        <v>11104</v>
      </c>
      <c r="I35" s="35" t="s">
        <v>262</v>
      </c>
      <c r="J35" s="36">
        <v>500</v>
      </c>
      <c r="K35" s="107"/>
    </row>
    <row r="36" spans="2:11" ht="45" x14ac:dyDescent="0.2">
      <c r="B36" s="35"/>
      <c r="C36" s="35"/>
      <c r="D36" s="35"/>
      <c r="E36" s="35" t="s">
        <v>2359</v>
      </c>
      <c r="F36" s="35"/>
      <c r="G36" s="35" t="s">
        <v>2373</v>
      </c>
      <c r="H36" s="35">
        <v>11104</v>
      </c>
      <c r="I36" s="35" t="s">
        <v>262</v>
      </c>
      <c r="J36" s="36">
        <v>500</v>
      </c>
      <c r="K36" s="107"/>
    </row>
    <row r="37" spans="2:11" ht="45" x14ac:dyDescent="0.2">
      <c r="B37" s="35"/>
      <c r="C37" s="35"/>
      <c r="D37" s="35"/>
      <c r="E37" s="35" t="s">
        <v>2359</v>
      </c>
      <c r="F37" s="35"/>
      <c r="G37" s="35" t="s">
        <v>2374</v>
      </c>
      <c r="H37" s="35">
        <v>11104</v>
      </c>
      <c r="I37" s="35" t="s">
        <v>262</v>
      </c>
      <c r="J37" s="36">
        <v>125</v>
      </c>
      <c r="K37" s="107"/>
    </row>
    <row r="38" spans="2:11" ht="45" x14ac:dyDescent="0.2">
      <c r="B38" s="35"/>
      <c r="C38" s="35"/>
      <c r="D38" s="35"/>
      <c r="E38" s="35" t="s">
        <v>2359</v>
      </c>
      <c r="F38" s="35"/>
      <c r="G38" s="35" t="s">
        <v>2375</v>
      </c>
      <c r="H38" s="35">
        <v>11104</v>
      </c>
      <c r="I38" s="35" t="s">
        <v>262</v>
      </c>
      <c r="J38" s="36">
        <v>75</v>
      </c>
      <c r="K38" s="107"/>
    </row>
    <row r="39" spans="2:11" ht="45" x14ac:dyDescent="0.2">
      <c r="B39" s="35"/>
      <c r="C39" s="35"/>
      <c r="D39" s="35"/>
      <c r="E39" s="35" t="s">
        <v>2359</v>
      </c>
      <c r="F39" s="35"/>
      <c r="G39" s="35" t="s">
        <v>2376</v>
      </c>
      <c r="H39" s="35">
        <v>11104</v>
      </c>
      <c r="I39" s="35" t="s">
        <v>262</v>
      </c>
      <c r="J39" s="36">
        <v>100</v>
      </c>
      <c r="K39" s="107"/>
    </row>
    <row r="40" spans="2:11" ht="45" x14ac:dyDescent="0.2">
      <c r="B40" s="35"/>
      <c r="C40" s="35"/>
      <c r="D40" s="35"/>
      <c r="E40" s="35" t="s">
        <v>2359</v>
      </c>
      <c r="F40" s="35"/>
      <c r="G40" s="35" t="s">
        <v>2377</v>
      </c>
      <c r="H40" s="35">
        <v>11104</v>
      </c>
      <c r="I40" s="35" t="s">
        <v>262</v>
      </c>
      <c r="J40" s="36">
        <v>100</v>
      </c>
      <c r="K40" s="107"/>
    </row>
    <row r="41" spans="2:11" ht="45" x14ac:dyDescent="0.2">
      <c r="B41" s="35"/>
      <c r="C41" s="35"/>
      <c r="D41" s="35"/>
      <c r="E41" s="35" t="s">
        <v>2359</v>
      </c>
      <c r="F41" s="35"/>
      <c r="G41" s="35" t="s">
        <v>2378</v>
      </c>
      <c r="H41" s="35">
        <v>11104</v>
      </c>
      <c r="I41" s="35" t="s">
        <v>262</v>
      </c>
      <c r="J41" s="36">
        <v>625</v>
      </c>
      <c r="K41" s="107"/>
    </row>
    <row r="42" spans="2:11" ht="45" x14ac:dyDescent="0.2">
      <c r="B42" s="35"/>
      <c r="C42" s="35"/>
      <c r="D42" s="35"/>
      <c r="E42" s="35" t="s">
        <v>2359</v>
      </c>
      <c r="F42" s="35"/>
      <c r="G42" s="35" t="s">
        <v>2379</v>
      </c>
      <c r="H42" s="35">
        <v>11104</v>
      </c>
      <c r="I42" s="35" t="s">
        <v>262</v>
      </c>
      <c r="J42" s="36">
        <v>575</v>
      </c>
      <c r="K42" s="107"/>
    </row>
    <row r="43" spans="2:11" ht="45" x14ac:dyDescent="0.2">
      <c r="B43" s="35"/>
      <c r="C43" s="35"/>
      <c r="D43" s="35"/>
      <c r="E43" s="35" t="s">
        <v>2359</v>
      </c>
      <c r="F43" s="35"/>
      <c r="G43" s="35" t="s">
        <v>2380</v>
      </c>
      <c r="H43" s="35">
        <v>11104</v>
      </c>
      <c r="I43" s="35" t="s">
        <v>262</v>
      </c>
      <c r="J43" s="36">
        <v>250</v>
      </c>
      <c r="K43" s="107"/>
    </row>
    <row r="44" spans="2:11" ht="45" x14ac:dyDescent="0.2">
      <c r="B44" s="35"/>
      <c r="C44" s="35"/>
      <c r="D44" s="35"/>
      <c r="E44" s="35" t="s">
        <v>2359</v>
      </c>
      <c r="F44" s="35"/>
      <c r="G44" s="35" t="s">
        <v>2381</v>
      </c>
      <c r="H44" s="35">
        <v>11104</v>
      </c>
      <c r="I44" s="35" t="s">
        <v>262</v>
      </c>
      <c r="J44" s="36">
        <v>3000</v>
      </c>
      <c r="K44" s="107"/>
    </row>
    <row r="45" spans="2:11" ht="45" x14ac:dyDescent="0.2">
      <c r="B45" s="35"/>
      <c r="C45" s="35"/>
      <c r="D45" s="35"/>
      <c r="E45" s="35" t="s">
        <v>2359</v>
      </c>
      <c r="F45" s="35"/>
      <c r="G45" s="35" t="s">
        <v>2382</v>
      </c>
      <c r="H45" s="35">
        <v>11104</v>
      </c>
      <c r="I45" s="35" t="s">
        <v>262</v>
      </c>
      <c r="J45" s="36">
        <v>575</v>
      </c>
      <c r="K45" s="107"/>
    </row>
    <row r="46" spans="2:11" ht="45" x14ac:dyDescent="0.2">
      <c r="B46" s="35"/>
      <c r="C46" s="35"/>
      <c r="D46" s="35"/>
      <c r="E46" s="35" t="s">
        <v>2359</v>
      </c>
      <c r="F46" s="35"/>
      <c r="G46" s="35" t="s">
        <v>2383</v>
      </c>
      <c r="H46" s="35">
        <v>11104</v>
      </c>
      <c r="I46" s="35" t="s">
        <v>262</v>
      </c>
      <c r="J46" s="36">
        <v>575</v>
      </c>
      <c r="K46" s="107"/>
    </row>
    <row r="47" spans="2:11" ht="45" x14ac:dyDescent="0.2">
      <c r="B47" s="35"/>
      <c r="C47" s="35"/>
      <c r="D47" s="35"/>
      <c r="E47" s="35" t="s">
        <v>2359</v>
      </c>
      <c r="F47" s="35"/>
      <c r="G47" s="35" t="s">
        <v>2384</v>
      </c>
      <c r="H47" s="35">
        <v>11104</v>
      </c>
      <c r="I47" s="35" t="s">
        <v>262</v>
      </c>
      <c r="J47" s="36">
        <v>275</v>
      </c>
      <c r="K47" s="107"/>
    </row>
    <row r="48" spans="2:11" ht="45" x14ac:dyDescent="0.2">
      <c r="B48" s="35"/>
      <c r="C48" s="35"/>
      <c r="D48" s="35"/>
      <c r="E48" s="35" t="s">
        <v>2359</v>
      </c>
      <c r="F48" s="35"/>
      <c r="G48" s="35" t="s">
        <v>2385</v>
      </c>
      <c r="H48" s="35">
        <v>11104</v>
      </c>
      <c r="I48" s="35" t="s">
        <v>262</v>
      </c>
      <c r="J48" s="36">
        <v>100</v>
      </c>
      <c r="K48" s="107"/>
    </row>
    <row r="49" spans="2:11" x14ac:dyDescent="0.2">
      <c r="B49" s="35"/>
      <c r="C49" s="35"/>
      <c r="D49" s="35"/>
      <c r="E49" s="35" t="s">
        <v>2359</v>
      </c>
      <c r="F49" s="35"/>
      <c r="G49" s="35"/>
      <c r="H49" s="35">
        <v>49700</v>
      </c>
      <c r="I49" s="35" t="s">
        <v>2386</v>
      </c>
      <c r="J49" s="107"/>
      <c r="K49" s="36">
        <v>500</v>
      </c>
    </row>
    <row r="50" spans="2:11" x14ac:dyDescent="0.2">
      <c r="B50" s="35"/>
      <c r="C50" s="35"/>
      <c r="D50" s="35"/>
      <c r="E50" s="35" t="s">
        <v>2359</v>
      </c>
      <c r="F50" s="35"/>
      <c r="G50" s="35"/>
      <c r="H50" s="35">
        <v>49700</v>
      </c>
      <c r="I50" s="35" t="s">
        <v>2386</v>
      </c>
      <c r="J50" s="107"/>
      <c r="K50" s="36">
        <v>500</v>
      </c>
    </row>
    <row r="51" spans="2:11" x14ac:dyDescent="0.2">
      <c r="B51" s="35"/>
      <c r="C51" s="35"/>
      <c r="D51" s="35"/>
      <c r="E51" s="35" t="s">
        <v>2359</v>
      </c>
      <c r="F51" s="35"/>
      <c r="G51" s="35"/>
      <c r="H51" s="35">
        <v>49700</v>
      </c>
      <c r="I51" s="35" t="s">
        <v>2386</v>
      </c>
      <c r="J51" s="107"/>
      <c r="K51" s="36">
        <v>500</v>
      </c>
    </row>
    <row r="52" spans="2:11" x14ac:dyDescent="0.2">
      <c r="B52" s="35"/>
      <c r="C52" s="35"/>
      <c r="D52" s="35"/>
      <c r="E52" s="35" t="s">
        <v>2359</v>
      </c>
      <c r="F52" s="35"/>
      <c r="G52" s="35"/>
      <c r="H52" s="35">
        <v>49700</v>
      </c>
      <c r="I52" s="35" t="s">
        <v>2386</v>
      </c>
      <c r="J52" s="107"/>
      <c r="K52" s="36">
        <v>500</v>
      </c>
    </row>
    <row r="53" spans="2:11" x14ac:dyDescent="0.2">
      <c r="B53" s="35"/>
      <c r="C53" s="35"/>
      <c r="D53" s="35"/>
      <c r="E53" s="35" t="s">
        <v>2359</v>
      </c>
      <c r="F53" s="35"/>
      <c r="G53" s="35"/>
      <c r="H53" s="35">
        <v>49700</v>
      </c>
      <c r="I53" s="35" t="s">
        <v>2386</v>
      </c>
      <c r="J53" s="107"/>
      <c r="K53" s="36">
        <v>500</v>
      </c>
    </row>
    <row r="54" spans="2:11" x14ac:dyDescent="0.2">
      <c r="B54" s="35"/>
      <c r="C54" s="35"/>
      <c r="D54" s="35"/>
      <c r="E54" s="35" t="s">
        <v>2359</v>
      </c>
      <c r="F54" s="35"/>
      <c r="G54" s="35"/>
      <c r="H54" s="35">
        <v>49700</v>
      </c>
      <c r="I54" s="35" t="s">
        <v>2386</v>
      </c>
      <c r="J54" s="107"/>
      <c r="K54" s="36">
        <v>500</v>
      </c>
    </row>
    <row r="55" spans="2:11" x14ac:dyDescent="0.2">
      <c r="B55" s="35"/>
      <c r="C55" s="35"/>
      <c r="D55" s="35"/>
      <c r="E55" s="35" t="s">
        <v>2359</v>
      </c>
      <c r="F55" s="35"/>
      <c r="G55" s="35"/>
      <c r="H55" s="35">
        <v>49700</v>
      </c>
      <c r="I55" s="35" t="s">
        <v>2386</v>
      </c>
      <c r="J55" s="107"/>
      <c r="K55" s="36">
        <v>500</v>
      </c>
    </row>
    <row r="56" spans="2:11" x14ac:dyDescent="0.2">
      <c r="B56" s="35"/>
      <c r="C56" s="35"/>
      <c r="D56" s="35"/>
      <c r="E56" s="35" t="s">
        <v>2359</v>
      </c>
      <c r="F56" s="35"/>
      <c r="G56" s="35"/>
      <c r="H56" s="35">
        <v>49700</v>
      </c>
      <c r="I56" s="35" t="s">
        <v>2386</v>
      </c>
      <c r="J56" s="107"/>
      <c r="K56" s="36">
        <v>500</v>
      </c>
    </row>
    <row r="57" spans="2:11" x14ac:dyDescent="0.2">
      <c r="B57" s="35"/>
      <c r="C57" s="35"/>
      <c r="D57" s="35"/>
      <c r="E57" s="35" t="s">
        <v>2359</v>
      </c>
      <c r="F57" s="35"/>
      <c r="G57" s="35"/>
      <c r="H57" s="35">
        <v>49700</v>
      </c>
      <c r="I57" s="35" t="s">
        <v>2386</v>
      </c>
      <c r="J57" s="107"/>
      <c r="K57" s="36">
        <v>500</v>
      </c>
    </row>
    <row r="58" spans="2:11" x14ac:dyDescent="0.2">
      <c r="B58" s="35"/>
      <c r="C58" s="35"/>
      <c r="D58" s="35"/>
      <c r="E58" s="35" t="s">
        <v>2359</v>
      </c>
      <c r="F58" s="35"/>
      <c r="G58" s="35"/>
      <c r="H58" s="35">
        <v>49700</v>
      </c>
      <c r="I58" s="35" t="s">
        <v>2386</v>
      </c>
      <c r="J58" s="107"/>
      <c r="K58" s="36">
        <v>500</v>
      </c>
    </row>
    <row r="59" spans="2:11" x14ac:dyDescent="0.2">
      <c r="B59" s="35"/>
      <c r="C59" s="35"/>
      <c r="D59" s="35"/>
      <c r="E59" s="35" t="s">
        <v>2359</v>
      </c>
      <c r="F59" s="35"/>
      <c r="G59" s="35"/>
      <c r="H59" s="35">
        <v>49700</v>
      </c>
      <c r="I59" s="35" t="s">
        <v>2386</v>
      </c>
      <c r="J59" s="107"/>
      <c r="K59" s="36">
        <v>500</v>
      </c>
    </row>
    <row r="60" spans="2:11" x14ac:dyDescent="0.2">
      <c r="B60" s="35"/>
      <c r="C60" s="35"/>
      <c r="D60" s="35"/>
      <c r="E60" s="35" t="s">
        <v>2359</v>
      </c>
      <c r="F60" s="35"/>
      <c r="G60" s="35"/>
      <c r="H60" s="35">
        <v>49700</v>
      </c>
      <c r="I60" s="35" t="s">
        <v>2386</v>
      </c>
      <c r="J60" s="107"/>
      <c r="K60" s="36">
        <v>500</v>
      </c>
    </row>
    <row r="61" spans="2:11" x14ac:dyDescent="0.2">
      <c r="B61" s="35"/>
      <c r="C61" s="35"/>
      <c r="D61" s="35"/>
      <c r="E61" s="35" t="s">
        <v>2359</v>
      </c>
      <c r="F61" s="35"/>
      <c r="G61" s="35"/>
      <c r="H61" s="35">
        <v>49700</v>
      </c>
      <c r="I61" s="35" t="s">
        <v>2386</v>
      </c>
      <c r="J61" s="107"/>
      <c r="K61" s="36">
        <v>500</v>
      </c>
    </row>
    <row r="62" spans="2:11" x14ac:dyDescent="0.2">
      <c r="B62" s="35"/>
      <c r="C62" s="35"/>
      <c r="D62" s="35"/>
      <c r="E62" s="35" t="s">
        <v>2359</v>
      </c>
      <c r="F62" s="35"/>
      <c r="G62" s="35"/>
      <c r="H62" s="35">
        <v>49700</v>
      </c>
      <c r="I62" s="35" t="s">
        <v>2386</v>
      </c>
      <c r="J62" s="107"/>
      <c r="K62" s="36">
        <v>125</v>
      </c>
    </row>
    <row r="63" spans="2:11" x14ac:dyDescent="0.2">
      <c r="B63" s="35"/>
      <c r="C63" s="35"/>
      <c r="D63" s="35"/>
      <c r="E63" s="35" t="s">
        <v>2359</v>
      </c>
      <c r="F63" s="35"/>
      <c r="G63" s="35"/>
      <c r="H63" s="35">
        <v>49700</v>
      </c>
      <c r="I63" s="35" t="s">
        <v>2386</v>
      </c>
      <c r="J63" s="107"/>
      <c r="K63" s="36">
        <v>75</v>
      </c>
    </row>
    <row r="64" spans="2:11" x14ac:dyDescent="0.2">
      <c r="B64" s="35"/>
      <c r="C64" s="35"/>
      <c r="D64" s="35"/>
      <c r="E64" s="35" t="s">
        <v>2359</v>
      </c>
      <c r="F64" s="35"/>
      <c r="G64" s="35"/>
      <c r="H64" s="35">
        <v>49700</v>
      </c>
      <c r="I64" s="35" t="s">
        <v>2386</v>
      </c>
      <c r="J64" s="107"/>
      <c r="K64" s="36">
        <v>100</v>
      </c>
    </row>
    <row r="65" spans="2:11" x14ac:dyDescent="0.2">
      <c r="B65" s="35"/>
      <c r="C65" s="35"/>
      <c r="D65" s="35"/>
      <c r="E65" s="35" t="s">
        <v>2359</v>
      </c>
      <c r="F65" s="35"/>
      <c r="G65" s="35"/>
      <c r="H65" s="35">
        <v>49700</v>
      </c>
      <c r="I65" s="35" t="s">
        <v>2386</v>
      </c>
      <c r="J65" s="107"/>
      <c r="K65" s="36">
        <v>100</v>
      </c>
    </row>
    <row r="66" spans="2:11" x14ac:dyDescent="0.2">
      <c r="B66" s="35"/>
      <c r="C66" s="35"/>
      <c r="D66" s="35"/>
      <c r="E66" s="35" t="s">
        <v>2359</v>
      </c>
      <c r="F66" s="35"/>
      <c r="G66" s="35"/>
      <c r="H66" s="35">
        <v>49700</v>
      </c>
      <c r="I66" s="35" t="s">
        <v>2386</v>
      </c>
      <c r="J66" s="107"/>
      <c r="K66" s="36">
        <v>625</v>
      </c>
    </row>
    <row r="67" spans="2:11" x14ac:dyDescent="0.2">
      <c r="B67" s="35"/>
      <c r="C67" s="35"/>
      <c r="D67" s="35"/>
      <c r="E67" s="35" t="s">
        <v>2359</v>
      </c>
      <c r="F67" s="35"/>
      <c r="G67" s="35"/>
      <c r="H67" s="35">
        <v>49700</v>
      </c>
      <c r="I67" s="35" t="s">
        <v>2386</v>
      </c>
      <c r="J67" s="107"/>
      <c r="K67" s="36">
        <v>575</v>
      </c>
    </row>
    <row r="68" spans="2:11" x14ac:dyDescent="0.2">
      <c r="B68" s="35"/>
      <c r="C68" s="35"/>
      <c r="D68" s="35"/>
      <c r="E68" s="35" t="s">
        <v>2359</v>
      </c>
      <c r="F68" s="35"/>
      <c r="G68" s="35"/>
      <c r="H68" s="35">
        <v>49700</v>
      </c>
      <c r="I68" s="35" t="s">
        <v>2386</v>
      </c>
      <c r="J68" s="107"/>
      <c r="K68" s="36">
        <v>250</v>
      </c>
    </row>
    <row r="69" spans="2:11" x14ac:dyDescent="0.2">
      <c r="B69" s="35"/>
      <c r="C69" s="35"/>
      <c r="D69" s="35"/>
      <c r="E69" s="35" t="s">
        <v>2359</v>
      </c>
      <c r="F69" s="35"/>
      <c r="G69" s="35"/>
      <c r="H69" s="35">
        <v>49700</v>
      </c>
      <c r="I69" s="35" t="s">
        <v>2386</v>
      </c>
      <c r="J69" s="107"/>
      <c r="K69" s="36">
        <v>3000</v>
      </c>
    </row>
    <row r="70" spans="2:11" x14ac:dyDescent="0.2">
      <c r="B70" s="35"/>
      <c r="C70" s="35"/>
      <c r="D70" s="35"/>
      <c r="E70" s="35" t="s">
        <v>2359</v>
      </c>
      <c r="F70" s="35"/>
      <c r="G70" s="35"/>
      <c r="H70" s="35">
        <v>49700</v>
      </c>
      <c r="I70" s="35" t="s">
        <v>2386</v>
      </c>
      <c r="J70" s="107"/>
      <c r="K70" s="36">
        <v>575</v>
      </c>
    </row>
    <row r="71" spans="2:11" x14ac:dyDescent="0.2">
      <c r="B71" s="35"/>
      <c r="C71" s="35"/>
      <c r="D71" s="35"/>
      <c r="E71" s="35" t="s">
        <v>2359</v>
      </c>
      <c r="F71" s="35"/>
      <c r="G71" s="35"/>
      <c r="H71" s="35">
        <v>49700</v>
      </c>
      <c r="I71" s="35" t="s">
        <v>2386</v>
      </c>
      <c r="J71" s="107"/>
      <c r="K71" s="36">
        <v>575</v>
      </c>
    </row>
    <row r="72" spans="2:11" x14ac:dyDescent="0.2">
      <c r="B72" s="35"/>
      <c r="C72" s="35"/>
      <c r="D72" s="35"/>
      <c r="E72" s="35" t="s">
        <v>2359</v>
      </c>
      <c r="F72" s="35"/>
      <c r="G72" s="35"/>
      <c r="H72" s="35">
        <v>49700</v>
      </c>
      <c r="I72" s="35" t="s">
        <v>2386</v>
      </c>
      <c r="J72" s="107"/>
      <c r="K72" s="36">
        <v>275</v>
      </c>
    </row>
    <row r="73" spans="2:11" x14ac:dyDescent="0.2">
      <c r="B73" s="35"/>
      <c r="C73" s="35"/>
      <c r="D73" s="35"/>
      <c r="E73" s="35" t="s">
        <v>2359</v>
      </c>
      <c r="F73" s="35"/>
      <c r="G73" s="35"/>
      <c r="H73" s="35">
        <v>49700</v>
      </c>
      <c r="I73" s="35" t="s">
        <v>2386</v>
      </c>
      <c r="J73" s="107"/>
      <c r="K73" s="36">
        <v>100</v>
      </c>
    </row>
    <row r="74" spans="2:11" x14ac:dyDescent="0.2">
      <c r="B74" s="35"/>
      <c r="C74" s="35"/>
      <c r="D74" s="35"/>
      <c r="E74" s="35" t="s">
        <v>2359</v>
      </c>
      <c r="F74" s="35"/>
      <c r="G74" s="35" t="s">
        <v>1578</v>
      </c>
      <c r="H74" s="35">
        <v>65003</v>
      </c>
      <c r="I74" s="35" t="s">
        <v>2360</v>
      </c>
      <c r="J74" s="36">
        <v>30</v>
      </c>
      <c r="K74" s="107"/>
    </row>
    <row r="75" spans="2:11" x14ac:dyDescent="0.2">
      <c r="B75" s="35"/>
      <c r="C75" s="35"/>
      <c r="D75" s="35"/>
      <c r="E75" s="35" t="s">
        <v>2359</v>
      </c>
      <c r="F75" s="35"/>
      <c r="G75" s="35" t="s">
        <v>1578</v>
      </c>
      <c r="H75" s="35">
        <v>11104</v>
      </c>
      <c r="I75" s="35" t="s">
        <v>262</v>
      </c>
      <c r="J75" s="107"/>
      <c r="K75" s="36">
        <v>30</v>
      </c>
    </row>
    <row r="76" spans="2:11" x14ac:dyDescent="0.2">
      <c r="B76" s="35"/>
      <c r="C76" s="35"/>
      <c r="D76" s="35"/>
      <c r="E76" s="35" t="s">
        <v>2359</v>
      </c>
      <c r="F76" s="35"/>
      <c r="G76" s="35" t="s">
        <v>1579</v>
      </c>
      <c r="H76" s="35">
        <v>65003</v>
      </c>
      <c r="I76" s="35" t="s">
        <v>2360</v>
      </c>
      <c r="J76" s="36">
        <v>568.38</v>
      </c>
      <c r="K76" s="107"/>
    </row>
    <row r="77" spans="2:11" x14ac:dyDescent="0.2">
      <c r="B77" s="35"/>
      <c r="C77" s="35"/>
      <c r="D77" s="35"/>
      <c r="E77" s="35" t="s">
        <v>2359</v>
      </c>
      <c r="F77" s="35"/>
      <c r="G77" s="35" t="s">
        <v>1579</v>
      </c>
      <c r="H77" s="35">
        <v>11104</v>
      </c>
      <c r="I77" s="35" t="s">
        <v>262</v>
      </c>
      <c r="J77" s="107"/>
      <c r="K77" s="36">
        <v>568.38</v>
      </c>
    </row>
    <row r="78" spans="2:11" ht="56" x14ac:dyDescent="0.2">
      <c r="B78" s="35"/>
      <c r="C78" s="35"/>
      <c r="D78" s="35"/>
      <c r="E78" s="35" t="s">
        <v>2359</v>
      </c>
      <c r="F78" s="35"/>
      <c r="G78" s="35" t="s">
        <v>1454</v>
      </c>
      <c r="H78" s="35">
        <v>64000</v>
      </c>
      <c r="I78" s="35" t="s">
        <v>2387</v>
      </c>
      <c r="J78" s="36">
        <v>24.95</v>
      </c>
      <c r="K78" s="107"/>
    </row>
    <row r="79" spans="2:11" ht="56" x14ac:dyDescent="0.2">
      <c r="B79" s="35"/>
      <c r="C79" s="35"/>
      <c r="D79" s="35"/>
      <c r="E79" s="35" t="s">
        <v>2359</v>
      </c>
      <c r="F79" s="35"/>
      <c r="G79" s="35" t="s">
        <v>1454</v>
      </c>
      <c r="H79" s="35">
        <v>11104</v>
      </c>
      <c r="I79" s="35" t="s">
        <v>262</v>
      </c>
      <c r="J79" s="107"/>
      <c r="K79" s="36">
        <v>24.95</v>
      </c>
    </row>
    <row r="80" spans="2:11" x14ac:dyDescent="0.2">
      <c r="J80" s="106">
        <v>13498.33</v>
      </c>
      <c r="K80" s="106">
        <v>13498.33</v>
      </c>
    </row>
    <row r="82" spans="2:11" x14ac:dyDescent="0.2">
      <c r="B82" s="35" t="s">
        <v>1083</v>
      </c>
      <c r="C82" s="35" t="s">
        <v>91</v>
      </c>
      <c r="D82" s="35" t="s">
        <v>1084</v>
      </c>
      <c r="E82" s="35" t="s">
        <v>2359</v>
      </c>
      <c r="F82" s="35"/>
      <c r="G82" s="35" t="s">
        <v>1085</v>
      </c>
      <c r="H82" s="35">
        <v>41100</v>
      </c>
      <c r="I82" s="35" t="s">
        <v>2388</v>
      </c>
      <c r="J82" s="107"/>
      <c r="K82" s="36">
        <v>550</v>
      </c>
    </row>
    <row r="83" spans="2:11" x14ac:dyDescent="0.2">
      <c r="B83" s="35"/>
      <c r="C83" s="35"/>
      <c r="D83" s="35"/>
      <c r="E83" s="35" t="s">
        <v>2359</v>
      </c>
      <c r="F83" s="35"/>
      <c r="G83" s="35" t="s">
        <v>1085</v>
      </c>
      <c r="H83" s="35">
        <v>41100</v>
      </c>
      <c r="I83" s="35" t="s">
        <v>2388</v>
      </c>
      <c r="J83" s="107"/>
      <c r="K83" s="36">
        <v>8500</v>
      </c>
    </row>
    <row r="84" spans="2:11" x14ac:dyDescent="0.2">
      <c r="B84" s="35"/>
      <c r="C84" s="35"/>
      <c r="D84" s="35"/>
      <c r="E84" s="35" t="s">
        <v>2359</v>
      </c>
      <c r="F84" s="35"/>
      <c r="G84" s="35" t="s">
        <v>1085</v>
      </c>
      <c r="H84" s="35">
        <v>41100</v>
      </c>
      <c r="I84" s="35" t="s">
        <v>2388</v>
      </c>
      <c r="J84" s="107"/>
      <c r="K84" s="36">
        <v>3625</v>
      </c>
    </row>
    <row r="85" spans="2:11" x14ac:dyDescent="0.2">
      <c r="B85" s="35"/>
      <c r="C85" s="35"/>
      <c r="D85" s="35"/>
      <c r="E85" s="35" t="s">
        <v>2359</v>
      </c>
      <c r="F85" s="35"/>
      <c r="G85" s="35" t="s">
        <v>1085</v>
      </c>
      <c r="H85" s="35">
        <v>41100</v>
      </c>
      <c r="I85" s="35" t="s">
        <v>2388</v>
      </c>
      <c r="J85" s="107"/>
      <c r="K85" s="36">
        <v>200</v>
      </c>
    </row>
    <row r="86" spans="2:11" x14ac:dyDescent="0.2">
      <c r="B86" s="35"/>
      <c r="C86" s="35"/>
      <c r="D86" s="35"/>
      <c r="E86" s="35" t="s">
        <v>2359</v>
      </c>
      <c r="F86" s="35"/>
      <c r="G86" s="35" t="s">
        <v>1085</v>
      </c>
      <c r="H86" s="35">
        <v>49700</v>
      </c>
      <c r="I86" s="35" t="s">
        <v>2386</v>
      </c>
      <c r="J86" s="36">
        <v>12875</v>
      </c>
      <c r="K86" s="107"/>
    </row>
    <row r="87" spans="2:11" x14ac:dyDescent="0.2">
      <c r="J87" s="106">
        <v>12875</v>
      </c>
      <c r="K87" s="106">
        <v>12875</v>
      </c>
    </row>
    <row r="89" spans="2:11" x14ac:dyDescent="0.2">
      <c r="B89" s="35" t="s">
        <v>509</v>
      </c>
      <c r="C89" s="35" t="s">
        <v>91</v>
      </c>
      <c r="D89" s="35" t="s">
        <v>1805</v>
      </c>
      <c r="E89" s="35" t="s">
        <v>2359</v>
      </c>
      <c r="F89" s="35"/>
      <c r="G89" s="35" t="s">
        <v>1577</v>
      </c>
      <c r="H89" s="35">
        <v>65003</v>
      </c>
      <c r="I89" s="35" t="s">
        <v>2360</v>
      </c>
      <c r="J89" s="36">
        <v>14</v>
      </c>
      <c r="K89" s="107"/>
    </row>
    <row r="90" spans="2:11" x14ac:dyDescent="0.2">
      <c r="B90" s="35"/>
      <c r="C90" s="35"/>
      <c r="D90" s="35"/>
      <c r="E90" s="35" t="s">
        <v>2359</v>
      </c>
      <c r="F90" s="35"/>
      <c r="G90" s="35" t="s">
        <v>1577</v>
      </c>
      <c r="H90" s="35">
        <v>11102</v>
      </c>
      <c r="I90" s="35" t="s">
        <v>2076</v>
      </c>
      <c r="J90" s="107"/>
      <c r="K90" s="36">
        <v>14</v>
      </c>
    </row>
    <row r="91" spans="2:11" x14ac:dyDescent="0.2">
      <c r="J91" s="106">
        <v>14</v>
      </c>
      <c r="K91" s="106">
        <v>14</v>
      </c>
    </row>
    <row r="93" spans="2:11" x14ac:dyDescent="0.2">
      <c r="B93" s="35" t="s">
        <v>1023</v>
      </c>
      <c r="C93" s="35" t="s">
        <v>91</v>
      </c>
      <c r="D93" s="35" t="s">
        <v>1879</v>
      </c>
      <c r="E93" s="35" t="s">
        <v>2359</v>
      </c>
      <c r="F93" s="35"/>
      <c r="G93" s="35" t="s">
        <v>1577</v>
      </c>
      <c r="H93" s="35">
        <v>65003</v>
      </c>
      <c r="I93" s="35" t="s">
        <v>2360</v>
      </c>
      <c r="J93" s="36">
        <v>14</v>
      </c>
      <c r="K93" s="107"/>
    </row>
    <row r="94" spans="2:11" x14ac:dyDescent="0.2">
      <c r="B94" s="35"/>
      <c r="C94" s="35"/>
      <c r="D94" s="35"/>
      <c r="E94" s="35" t="s">
        <v>2359</v>
      </c>
      <c r="F94" s="35"/>
      <c r="G94" s="35" t="s">
        <v>1577</v>
      </c>
      <c r="H94" s="35">
        <v>11102</v>
      </c>
      <c r="I94" s="35" t="s">
        <v>2076</v>
      </c>
      <c r="J94" s="107"/>
      <c r="K94" s="36">
        <v>14</v>
      </c>
    </row>
    <row r="95" spans="2:11" x14ac:dyDescent="0.2">
      <c r="J95" s="106">
        <v>14</v>
      </c>
      <c r="K95" s="106">
        <v>14</v>
      </c>
    </row>
    <row r="97" spans="2:11" x14ac:dyDescent="0.2">
      <c r="B97" s="35" t="s">
        <v>1023</v>
      </c>
      <c r="C97" s="35" t="s">
        <v>91</v>
      </c>
      <c r="D97" s="35" t="s">
        <v>1877</v>
      </c>
      <c r="E97" s="35" t="s">
        <v>2359</v>
      </c>
      <c r="F97" s="35"/>
      <c r="G97" s="35" t="s">
        <v>1878</v>
      </c>
      <c r="H97" s="35">
        <v>65003</v>
      </c>
      <c r="I97" s="35" t="s">
        <v>2360</v>
      </c>
      <c r="J97" s="107"/>
      <c r="K97" s="36">
        <v>262.60000000000002</v>
      </c>
    </row>
    <row r="98" spans="2:11" x14ac:dyDescent="0.2">
      <c r="B98" s="35"/>
      <c r="C98" s="35"/>
      <c r="D98" s="35"/>
      <c r="E98" s="35" t="s">
        <v>2359</v>
      </c>
      <c r="F98" s="35"/>
      <c r="G98" s="35" t="s">
        <v>1878</v>
      </c>
      <c r="H98" s="35">
        <v>11104</v>
      </c>
      <c r="I98" s="35" t="s">
        <v>262</v>
      </c>
      <c r="J98" s="36">
        <v>262.60000000000002</v>
      </c>
      <c r="K98" s="107"/>
    </row>
    <row r="99" spans="2:11" x14ac:dyDescent="0.2">
      <c r="J99" s="106">
        <v>262.60000000000002</v>
      </c>
      <c r="K99" s="106">
        <v>262.60000000000002</v>
      </c>
    </row>
    <row r="101" spans="2:11" x14ac:dyDescent="0.2">
      <c r="B101" s="35" t="s">
        <v>1023</v>
      </c>
      <c r="C101" s="35" t="s">
        <v>91</v>
      </c>
      <c r="D101" s="35" t="s">
        <v>1096</v>
      </c>
      <c r="E101" s="35" t="s">
        <v>92</v>
      </c>
      <c r="F101" s="35"/>
      <c r="G101" s="35"/>
      <c r="H101" s="35"/>
      <c r="I101" s="35"/>
      <c r="J101" s="36">
        <v>0</v>
      </c>
      <c r="K101" s="107"/>
    </row>
    <row r="102" spans="2:11" x14ac:dyDescent="0.2">
      <c r="B102" s="35"/>
      <c r="C102" s="35"/>
      <c r="D102" s="35"/>
      <c r="E102" s="35" t="s">
        <v>92</v>
      </c>
      <c r="F102" s="35"/>
      <c r="G102" s="35" t="s">
        <v>1097</v>
      </c>
      <c r="H102" s="35">
        <v>41100</v>
      </c>
      <c r="I102" s="35" t="s">
        <v>2388</v>
      </c>
      <c r="J102" s="107"/>
      <c r="K102" s="36">
        <v>26125</v>
      </c>
    </row>
    <row r="103" spans="2:11" x14ac:dyDescent="0.2">
      <c r="B103" s="35"/>
      <c r="C103" s="35"/>
      <c r="D103" s="35"/>
      <c r="E103" s="35" t="s">
        <v>92</v>
      </c>
      <c r="F103" s="35"/>
      <c r="G103" s="35" t="s">
        <v>1097</v>
      </c>
      <c r="H103" s="35">
        <v>41100</v>
      </c>
      <c r="I103" s="35" t="s">
        <v>2388</v>
      </c>
      <c r="J103" s="107"/>
      <c r="K103" s="36">
        <v>12500</v>
      </c>
    </row>
    <row r="104" spans="2:11" x14ac:dyDescent="0.2">
      <c r="B104" s="35"/>
      <c r="C104" s="35"/>
      <c r="D104" s="35"/>
      <c r="E104" s="35" t="s">
        <v>92</v>
      </c>
      <c r="F104" s="35"/>
      <c r="G104" s="35" t="s">
        <v>1097</v>
      </c>
      <c r="H104" s="35">
        <v>24000</v>
      </c>
      <c r="I104" s="35" t="s">
        <v>2389</v>
      </c>
      <c r="J104" s="36">
        <v>38625</v>
      </c>
      <c r="K104" s="107"/>
    </row>
    <row r="105" spans="2:11" x14ac:dyDescent="0.2">
      <c r="J105" s="106">
        <v>38625</v>
      </c>
      <c r="K105" s="106">
        <v>38625</v>
      </c>
    </row>
    <row r="107" spans="2:11" x14ac:dyDescent="0.2">
      <c r="B107" s="35" t="s">
        <v>1333</v>
      </c>
      <c r="C107" s="35" t="s">
        <v>91</v>
      </c>
      <c r="D107" s="35" t="s">
        <v>1888</v>
      </c>
      <c r="E107" s="35" t="s">
        <v>2359</v>
      </c>
      <c r="F107" s="35"/>
      <c r="G107" s="35" t="s">
        <v>1889</v>
      </c>
      <c r="H107" s="35">
        <v>65003</v>
      </c>
      <c r="I107" s="35" t="s">
        <v>2360</v>
      </c>
      <c r="J107" s="36">
        <v>85</v>
      </c>
      <c r="K107" s="107"/>
    </row>
    <row r="108" spans="2:11" x14ac:dyDescent="0.2">
      <c r="B108" s="35"/>
      <c r="C108" s="35"/>
      <c r="D108" s="35"/>
      <c r="E108" s="35" t="s">
        <v>2359</v>
      </c>
      <c r="F108" s="35"/>
      <c r="G108" s="35" t="s">
        <v>1889</v>
      </c>
      <c r="H108" s="35">
        <v>11101</v>
      </c>
      <c r="I108" s="35" t="s">
        <v>1049</v>
      </c>
      <c r="J108" s="107"/>
      <c r="K108" s="36">
        <v>85</v>
      </c>
    </row>
    <row r="109" spans="2:11" x14ac:dyDescent="0.2">
      <c r="J109" s="106">
        <v>85</v>
      </c>
      <c r="K109" s="106">
        <v>85</v>
      </c>
    </row>
    <row r="111" spans="2:11" x14ac:dyDescent="0.2">
      <c r="B111" s="35" t="s">
        <v>1891</v>
      </c>
      <c r="C111" s="35" t="s">
        <v>91</v>
      </c>
      <c r="D111" s="35" t="s">
        <v>1892</v>
      </c>
      <c r="E111" s="35" t="s">
        <v>2359</v>
      </c>
      <c r="F111" s="35"/>
      <c r="G111" s="35" t="s">
        <v>1577</v>
      </c>
      <c r="H111" s="35">
        <v>65003</v>
      </c>
      <c r="I111" s="35" t="s">
        <v>2360</v>
      </c>
      <c r="J111" s="36">
        <v>14</v>
      </c>
      <c r="K111" s="107"/>
    </row>
    <row r="112" spans="2:11" x14ac:dyDescent="0.2">
      <c r="B112" s="35"/>
      <c r="C112" s="35"/>
      <c r="D112" s="35"/>
      <c r="E112" s="35" t="s">
        <v>2359</v>
      </c>
      <c r="F112" s="35"/>
      <c r="G112" s="35" t="s">
        <v>1577</v>
      </c>
      <c r="H112" s="35">
        <v>11102</v>
      </c>
      <c r="I112" s="35" t="s">
        <v>2076</v>
      </c>
      <c r="J112" s="107"/>
      <c r="K112" s="36">
        <v>14</v>
      </c>
    </row>
    <row r="113" spans="2:11" x14ac:dyDescent="0.2">
      <c r="J113" s="106">
        <v>14</v>
      </c>
      <c r="K113" s="106">
        <v>14</v>
      </c>
    </row>
    <row r="115" spans="2:11" x14ac:dyDescent="0.2">
      <c r="B115" s="35" t="s">
        <v>614</v>
      </c>
      <c r="C115" s="35" t="s">
        <v>91</v>
      </c>
      <c r="D115" s="35" t="s">
        <v>1128</v>
      </c>
      <c r="E115" s="35" t="s">
        <v>2359</v>
      </c>
      <c r="F115" s="35"/>
      <c r="G115" s="35" t="s">
        <v>1129</v>
      </c>
      <c r="H115" s="35">
        <v>11101</v>
      </c>
      <c r="I115" s="35" t="s">
        <v>1049</v>
      </c>
      <c r="J115" s="36">
        <v>31341</v>
      </c>
      <c r="K115" s="107"/>
    </row>
    <row r="116" spans="2:11" x14ac:dyDescent="0.2">
      <c r="B116" s="35"/>
      <c r="C116" s="35"/>
      <c r="D116" s="35"/>
      <c r="E116" s="35" t="s">
        <v>2359</v>
      </c>
      <c r="F116" s="35"/>
      <c r="G116" s="35" t="s">
        <v>1129</v>
      </c>
      <c r="H116" s="35">
        <v>41250</v>
      </c>
      <c r="I116" s="35" t="s">
        <v>2356</v>
      </c>
      <c r="J116" s="107"/>
      <c r="K116" s="36">
        <v>31341</v>
      </c>
    </row>
    <row r="117" spans="2:11" x14ac:dyDescent="0.2">
      <c r="B117" s="35"/>
      <c r="C117" s="35"/>
      <c r="D117" s="35"/>
      <c r="E117" s="35" t="s">
        <v>2359</v>
      </c>
      <c r="F117" s="35"/>
      <c r="G117" s="35" t="s">
        <v>1894</v>
      </c>
      <c r="H117" s="35">
        <v>65003</v>
      </c>
      <c r="I117" s="35" t="s">
        <v>2360</v>
      </c>
      <c r="J117" s="36">
        <v>146.08000000000001</v>
      </c>
      <c r="K117" s="107"/>
    </row>
    <row r="118" spans="2:11" x14ac:dyDescent="0.2">
      <c r="B118" s="35"/>
      <c r="C118" s="35"/>
      <c r="D118" s="35"/>
      <c r="E118" s="35" t="s">
        <v>2359</v>
      </c>
      <c r="F118" s="35"/>
      <c r="G118" s="35" t="s">
        <v>1894</v>
      </c>
      <c r="H118" s="35">
        <v>11101</v>
      </c>
      <c r="I118" s="35" t="s">
        <v>1049</v>
      </c>
      <c r="J118" s="107"/>
      <c r="K118" s="36">
        <v>146.08000000000001</v>
      </c>
    </row>
    <row r="119" spans="2:11" x14ac:dyDescent="0.2">
      <c r="J119" s="106">
        <v>31487.08</v>
      </c>
      <c r="K119" s="106">
        <v>31487.08</v>
      </c>
    </row>
    <row r="121" spans="2:11" x14ac:dyDescent="0.2">
      <c r="B121" s="35" t="s">
        <v>631</v>
      </c>
      <c r="C121" s="35" t="s">
        <v>91</v>
      </c>
      <c r="D121" s="35" t="s">
        <v>1911</v>
      </c>
      <c r="E121" s="35" t="s">
        <v>2359</v>
      </c>
      <c r="F121" s="35"/>
      <c r="G121" s="35" t="s">
        <v>1577</v>
      </c>
      <c r="H121" s="35">
        <v>65003</v>
      </c>
      <c r="I121" s="35" t="s">
        <v>2360</v>
      </c>
      <c r="J121" s="36">
        <v>14</v>
      </c>
      <c r="K121" s="107"/>
    </row>
    <row r="122" spans="2:11" x14ac:dyDescent="0.2">
      <c r="B122" s="35"/>
      <c r="C122" s="35"/>
      <c r="D122" s="35"/>
      <c r="E122" s="35" t="s">
        <v>2359</v>
      </c>
      <c r="F122" s="35"/>
      <c r="G122" s="35" t="s">
        <v>1577</v>
      </c>
      <c r="H122" s="35">
        <v>11102</v>
      </c>
      <c r="I122" s="35" t="s">
        <v>2076</v>
      </c>
      <c r="J122" s="107"/>
      <c r="K122" s="36">
        <v>14</v>
      </c>
    </row>
    <row r="123" spans="2:11" x14ac:dyDescent="0.2">
      <c r="B123" s="35"/>
      <c r="C123" s="35"/>
      <c r="D123" s="35"/>
      <c r="E123" s="35" t="s">
        <v>2359</v>
      </c>
      <c r="F123" s="35"/>
      <c r="G123" s="35" t="s">
        <v>1912</v>
      </c>
      <c r="H123" s="35">
        <v>65003</v>
      </c>
      <c r="I123" s="35" t="s">
        <v>2360</v>
      </c>
      <c r="J123" s="36">
        <v>266.47000000000003</v>
      </c>
      <c r="K123" s="107"/>
    </row>
    <row r="124" spans="2:11" x14ac:dyDescent="0.2">
      <c r="B124" s="35"/>
      <c r="C124" s="35"/>
      <c r="D124" s="35"/>
      <c r="E124" s="35" t="s">
        <v>2359</v>
      </c>
      <c r="F124" s="35"/>
      <c r="G124" s="35" t="s">
        <v>1912</v>
      </c>
      <c r="H124" s="35">
        <v>11101</v>
      </c>
      <c r="I124" s="35" t="s">
        <v>1049</v>
      </c>
      <c r="J124" s="107"/>
      <c r="K124" s="36">
        <v>266.47000000000003</v>
      </c>
    </row>
    <row r="125" spans="2:11" x14ac:dyDescent="0.2">
      <c r="J125" s="106">
        <v>280.47000000000003</v>
      </c>
      <c r="K125" s="106">
        <v>280.47000000000003</v>
      </c>
    </row>
    <row r="127" spans="2:11" x14ac:dyDescent="0.2">
      <c r="B127" s="35" t="s">
        <v>1028</v>
      </c>
      <c r="C127" s="35" t="s">
        <v>91</v>
      </c>
      <c r="D127" s="35" t="s">
        <v>1974</v>
      </c>
      <c r="E127" s="35" t="s">
        <v>2359</v>
      </c>
      <c r="F127" s="35"/>
      <c r="G127" s="35" t="s">
        <v>1577</v>
      </c>
      <c r="H127" s="35">
        <v>65003</v>
      </c>
      <c r="I127" s="35" t="s">
        <v>2360</v>
      </c>
      <c r="J127" s="36">
        <v>14</v>
      </c>
      <c r="K127" s="107"/>
    </row>
    <row r="128" spans="2:11" x14ac:dyDescent="0.2">
      <c r="B128" s="35"/>
      <c r="C128" s="35"/>
      <c r="D128" s="35"/>
      <c r="E128" s="35" t="s">
        <v>2359</v>
      </c>
      <c r="F128" s="35"/>
      <c r="G128" s="35" t="s">
        <v>1577</v>
      </c>
      <c r="H128" s="35">
        <v>11102</v>
      </c>
      <c r="I128" s="35" t="s">
        <v>2076</v>
      </c>
      <c r="J128" s="107"/>
      <c r="K128" s="36">
        <v>14</v>
      </c>
    </row>
    <row r="129" spans="2:11" x14ac:dyDescent="0.2">
      <c r="J129" s="106">
        <v>14</v>
      </c>
      <c r="K129" s="106">
        <v>14</v>
      </c>
    </row>
    <row r="131" spans="2:11" x14ac:dyDescent="0.2">
      <c r="B131" s="35" t="s">
        <v>762</v>
      </c>
      <c r="C131" s="35" t="s">
        <v>91</v>
      </c>
      <c r="D131" s="35" t="s">
        <v>1997</v>
      </c>
      <c r="E131" s="35" t="s">
        <v>2359</v>
      </c>
      <c r="F131" s="35"/>
      <c r="G131" s="35" t="s">
        <v>1577</v>
      </c>
      <c r="H131" s="35">
        <v>65003</v>
      </c>
      <c r="I131" s="35" t="s">
        <v>2360</v>
      </c>
      <c r="J131" s="36">
        <v>14</v>
      </c>
      <c r="K131" s="107"/>
    </row>
    <row r="132" spans="2:11" x14ac:dyDescent="0.2">
      <c r="B132" s="35"/>
      <c r="C132" s="35"/>
      <c r="D132" s="35"/>
      <c r="E132" s="35" t="s">
        <v>2359</v>
      </c>
      <c r="F132" s="35"/>
      <c r="G132" s="35" t="s">
        <v>1577</v>
      </c>
      <c r="H132" s="35">
        <v>11102</v>
      </c>
      <c r="I132" s="35" t="s">
        <v>2076</v>
      </c>
      <c r="J132" s="107"/>
      <c r="K132" s="36">
        <v>14</v>
      </c>
    </row>
    <row r="133" spans="2:11" x14ac:dyDescent="0.2">
      <c r="J133" s="106">
        <v>14</v>
      </c>
      <c r="K133" s="106">
        <v>14</v>
      </c>
    </row>
    <row r="135" spans="2:11" x14ac:dyDescent="0.2">
      <c r="B135" s="35" t="s">
        <v>2002</v>
      </c>
      <c r="C135" s="35" t="s">
        <v>91</v>
      </c>
      <c r="D135" s="35" t="s">
        <v>2003</v>
      </c>
      <c r="E135" s="35" t="s">
        <v>2359</v>
      </c>
      <c r="F135" s="35"/>
      <c r="G135" s="35" t="s">
        <v>1577</v>
      </c>
      <c r="H135" s="35">
        <v>65003</v>
      </c>
      <c r="I135" s="35" t="s">
        <v>2360</v>
      </c>
      <c r="J135" s="36">
        <v>14</v>
      </c>
      <c r="K135" s="107"/>
    </row>
    <row r="136" spans="2:11" x14ac:dyDescent="0.2">
      <c r="B136" s="35"/>
      <c r="C136" s="35"/>
      <c r="D136" s="35"/>
      <c r="E136" s="35" t="s">
        <v>2359</v>
      </c>
      <c r="F136" s="35"/>
      <c r="G136" s="35" t="s">
        <v>1577</v>
      </c>
      <c r="H136" s="35">
        <v>11102</v>
      </c>
      <c r="I136" s="35" t="s">
        <v>2076</v>
      </c>
      <c r="J136" s="107"/>
      <c r="K136" s="36">
        <v>14</v>
      </c>
    </row>
    <row r="137" spans="2:11" x14ac:dyDescent="0.2">
      <c r="J137" s="106">
        <v>14</v>
      </c>
      <c r="K137" s="106">
        <v>14</v>
      </c>
    </row>
    <row r="139" spans="2:11" x14ac:dyDescent="0.2">
      <c r="B139" s="35" t="s">
        <v>2007</v>
      </c>
      <c r="C139" s="35" t="s">
        <v>91</v>
      </c>
      <c r="D139" s="35" t="s">
        <v>2008</v>
      </c>
      <c r="E139" s="35" t="s">
        <v>2359</v>
      </c>
      <c r="F139" s="35"/>
      <c r="G139" s="35" t="s">
        <v>2010</v>
      </c>
      <c r="H139" s="35">
        <v>65003</v>
      </c>
      <c r="I139" s="35" t="s">
        <v>2360</v>
      </c>
      <c r="J139" s="36">
        <v>14</v>
      </c>
      <c r="K139" s="107"/>
    </row>
    <row r="140" spans="2:11" x14ac:dyDescent="0.2">
      <c r="B140" s="35"/>
      <c r="C140" s="35"/>
      <c r="D140" s="35"/>
      <c r="E140" s="35" t="s">
        <v>2359</v>
      </c>
      <c r="F140" s="35"/>
      <c r="G140" s="35" t="s">
        <v>1577</v>
      </c>
      <c r="H140" s="35">
        <v>11102</v>
      </c>
      <c r="I140" s="35" t="s">
        <v>2076</v>
      </c>
      <c r="J140" s="107"/>
      <c r="K140" s="36">
        <v>14</v>
      </c>
    </row>
    <row r="141" spans="2:11" x14ac:dyDescent="0.2">
      <c r="B141" s="35"/>
      <c r="C141" s="35"/>
      <c r="D141" s="35"/>
      <c r="E141" s="35" t="s">
        <v>2359</v>
      </c>
      <c r="F141" s="35"/>
      <c r="G141" s="35" t="s">
        <v>2009</v>
      </c>
      <c r="H141" s="35">
        <v>65003</v>
      </c>
      <c r="I141" s="35" t="s">
        <v>2360</v>
      </c>
      <c r="J141" s="107"/>
      <c r="K141" s="36">
        <v>40</v>
      </c>
    </row>
    <row r="142" spans="2:11" x14ac:dyDescent="0.2">
      <c r="B142" s="35"/>
      <c r="C142" s="35"/>
      <c r="D142" s="35"/>
      <c r="E142" s="35" t="s">
        <v>2359</v>
      </c>
      <c r="F142" s="35"/>
      <c r="G142" s="35" t="s">
        <v>2009</v>
      </c>
      <c r="H142" s="35">
        <v>11102</v>
      </c>
      <c r="I142" s="35" t="s">
        <v>2076</v>
      </c>
      <c r="J142" s="36">
        <v>40</v>
      </c>
      <c r="K142" s="107"/>
    </row>
    <row r="143" spans="2:11" x14ac:dyDescent="0.2">
      <c r="J143" s="106">
        <v>54</v>
      </c>
      <c r="K143" s="106">
        <v>54</v>
      </c>
    </row>
    <row r="145" spans="2:11" x14ac:dyDescent="0.2">
      <c r="B145" s="35" t="s">
        <v>852</v>
      </c>
      <c r="C145" s="35" t="s">
        <v>91</v>
      </c>
      <c r="D145" s="35" t="s">
        <v>2078</v>
      </c>
      <c r="E145" s="35" t="s">
        <v>92</v>
      </c>
      <c r="F145" s="35"/>
      <c r="G145" s="35" t="s">
        <v>2234</v>
      </c>
      <c r="H145" s="35">
        <v>68800</v>
      </c>
      <c r="I145" s="35" t="s">
        <v>2390</v>
      </c>
      <c r="J145" s="36">
        <v>2415.81</v>
      </c>
      <c r="K145" s="107"/>
    </row>
    <row r="146" spans="2:11" x14ac:dyDescent="0.2">
      <c r="B146" s="35"/>
      <c r="C146" s="35"/>
      <c r="D146" s="35"/>
      <c r="E146" s="35" t="s">
        <v>92</v>
      </c>
      <c r="F146" s="35"/>
      <c r="G146" s="35" t="s">
        <v>2079</v>
      </c>
      <c r="H146" s="35">
        <v>65003</v>
      </c>
      <c r="I146" s="35" t="s">
        <v>2360</v>
      </c>
      <c r="J146" s="36">
        <v>95</v>
      </c>
      <c r="K146" s="107"/>
    </row>
    <row r="147" spans="2:11" x14ac:dyDescent="0.2">
      <c r="B147" s="35"/>
      <c r="C147" s="35"/>
      <c r="D147" s="35"/>
      <c r="E147" s="35" t="s">
        <v>92</v>
      </c>
      <c r="F147" s="35"/>
      <c r="G147" s="35" t="s">
        <v>2079</v>
      </c>
      <c r="H147" s="35">
        <v>11101</v>
      </c>
      <c r="I147" s="35" t="s">
        <v>1049</v>
      </c>
      <c r="J147" s="107"/>
      <c r="K147" s="36">
        <v>95</v>
      </c>
    </row>
    <row r="148" spans="2:11" x14ac:dyDescent="0.2">
      <c r="B148" s="35"/>
      <c r="C148" s="35"/>
      <c r="D148" s="35"/>
      <c r="E148" s="35" t="s">
        <v>92</v>
      </c>
      <c r="F148" s="35"/>
      <c r="G148" s="35" t="s">
        <v>2391</v>
      </c>
      <c r="H148" s="35">
        <v>11101</v>
      </c>
      <c r="I148" s="35" t="s">
        <v>1049</v>
      </c>
      <c r="J148" s="107"/>
      <c r="K148" s="36">
        <v>2415.81</v>
      </c>
    </row>
    <row r="149" spans="2:11" x14ac:dyDescent="0.2">
      <c r="B149" s="35"/>
      <c r="C149" s="35"/>
      <c r="D149" s="35"/>
      <c r="E149" s="35" t="s">
        <v>92</v>
      </c>
      <c r="F149" s="35"/>
      <c r="G149" s="35" t="s">
        <v>2392</v>
      </c>
      <c r="H149" s="35">
        <v>13005</v>
      </c>
      <c r="I149" s="35" t="s">
        <v>2354</v>
      </c>
      <c r="J149" s="36">
        <v>1000</v>
      </c>
      <c r="K149" s="107"/>
    </row>
    <row r="150" spans="2:11" x14ac:dyDescent="0.2">
      <c r="B150" s="35"/>
      <c r="C150" s="35"/>
      <c r="D150" s="35"/>
      <c r="E150" s="35" t="s">
        <v>92</v>
      </c>
      <c r="F150" s="35"/>
      <c r="G150" s="35" t="s">
        <v>2392</v>
      </c>
      <c r="H150" s="35">
        <v>11101</v>
      </c>
      <c r="I150" s="35" t="s">
        <v>1049</v>
      </c>
      <c r="J150" s="107"/>
      <c r="K150" s="36">
        <v>1000</v>
      </c>
    </row>
    <row r="151" spans="2:11" x14ac:dyDescent="0.2">
      <c r="J151" s="106">
        <v>3510.81</v>
      </c>
      <c r="K151" s="106">
        <v>3510.81</v>
      </c>
    </row>
    <row r="153" spans="2:11" x14ac:dyDescent="0.2">
      <c r="B153" s="35" t="s">
        <v>1322</v>
      </c>
      <c r="C153" s="35" t="s">
        <v>91</v>
      </c>
      <c r="D153" s="35" t="s">
        <v>2113</v>
      </c>
      <c r="E153" s="35" t="s">
        <v>92</v>
      </c>
      <c r="F153" s="35"/>
      <c r="G153" s="35" t="s">
        <v>2393</v>
      </c>
      <c r="H153" s="35">
        <v>11101</v>
      </c>
      <c r="I153" s="35" t="s">
        <v>1049</v>
      </c>
      <c r="J153" s="36">
        <v>1000</v>
      </c>
      <c r="K153" s="107"/>
    </row>
    <row r="154" spans="2:11" x14ac:dyDescent="0.2">
      <c r="B154" s="35"/>
      <c r="C154" s="35"/>
      <c r="D154" s="35"/>
      <c r="E154" s="35" t="s">
        <v>92</v>
      </c>
      <c r="F154" s="35"/>
      <c r="G154" s="35" t="s">
        <v>2393</v>
      </c>
      <c r="H154" s="35">
        <v>13005</v>
      </c>
      <c r="I154" s="35" t="s">
        <v>2354</v>
      </c>
      <c r="J154" s="107"/>
      <c r="K154" s="36">
        <v>1000</v>
      </c>
    </row>
    <row r="155" spans="2:11" x14ac:dyDescent="0.2">
      <c r="B155" s="35"/>
      <c r="C155" s="35"/>
      <c r="D155" s="35"/>
      <c r="E155" s="35" t="s">
        <v>92</v>
      </c>
      <c r="F155" s="35"/>
      <c r="G155" s="35" t="s">
        <v>2114</v>
      </c>
      <c r="H155" s="35">
        <v>65003</v>
      </c>
      <c r="I155" s="35" t="s">
        <v>2360</v>
      </c>
      <c r="J155" s="36">
        <v>18</v>
      </c>
      <c r="K155" s="107"/>
    </row>
    <row r="156" spans="2:11" x14ac:dyDescent="0.2">
      <c r="B156" s="35"/>
      <c r="C156" s="35"/>
      <c r="D156" s="35"/>
      <c r="E156" s="35" t="s">
        <v>92</v>
      </c>
      <c r="F156" s="35"/>
      <c r="G156" s="35" t="s">
        <v>2114</v>
      </c>
      <c r="H156" s="35">
        <v>11101</v>
      </c>
      <c r="I156" s="35" t="s">
        <v>1049</v>
      </c>
      <c r="J156" s="107"/>
      <c r="K156" s="36">
        <v>18</v>
      </c>
    </row>
    <row r="157" spans="2:11" x14ac:dyDescent="0.2">
      <c r="B157" s="35"/>
      <c r="C157" s="35"/>
      <c r="D157" s="35"/>
      <c r="E157" s="35" t="s">
        <v>92</v>
      </c>
      <c r="F157" s="35"/>
      <c r="G157" s="35" t="s">
        <v>2196</v>
      </c>
      <c r="H157" s="35">
        <v>68000</v>
      </c>
      <c r="I157" s="35" t="s">
        <v>2394</v>
      </c>
      <c r="J157" s="36">
        <v>1498.9</v>
      </c>
      <c r="K157" s="107"/>
    </row>
    <row r="158" spans="2:11" x14ac:dyDescent="0.2">
      <c r="B158" s="35"/>
      <c r="C158" s="35"/>
      <c r="D158" s="35"/>
      <c r="E158" s="35" t="s">
        <v>92</v>
      </c>
      <c r="F158" s="35"/>
      <c r="G158" s="35" t="s">
        <v>2196</v>
      </c>
      <c r="H158" s="35">
        <v>11101</v>
      </c>
      <c r="I158" s="35" t="s">
        <v>1049</v>
      </c>
      <c r="J158" s="107"/>
      <c r="K158" s="36">
        <v>1498.9</v>
      </c>
    </row>
    <row r="159" spans="2:11" x14ac:dyDescent="0.2">
      <c r="J159" s="106">
        <v>2516.9</v>
      </c>
      <c r="K159" s="106">
        <v>2516.9</v>
      </c>
    </row>
    <row r="161" spans="2:11" x14ac:dyDescent="0.2">
      <c r="B161" s="35" t="s">
        <v>897</v>
      </c>
      <c r="C161" s="35" t="s">
        <v>91</v>
      </c>
      <c r="D161" s="35" t="s">
        <v>1046</v>
      </c>
      <c r="E161" s="35" t="s">
        <v>2359</v>
      </c>
      <c r="F161" s="35"/>
      <c r="G161" s="35" t="s">
        <v>1047</v>
      </c>
      <c r="H161" s="35"/>
      <c r="I161" s="35" t="s">
        <v>181</v>
      </c>
      <c r="J161" s="36">
        <v>166437.5</v>
      </c>
      <c r="K161" s="107"/>
    </row>
    <row r="162" spans="2:11" x14ac:dyDescent="0.2">
      <c r="B162" s="35"/>
      <c r="C162" s="35"/>
      <c r="D162" s="35"/>
      <c r="E162" s="35" t="s">
        <v>2359</v>
      </c>
      <c r="F162" s="35"/>
      <c r="G162" s="35" t="s">
        <v>1047</v>
      </c>
      <c r="H162" s="35">
        <v>41100</v>
      </c>
      <c r="I162" s="35" t="s">
        <v>2388</v>
      </c>
      <c r="J162" s="107"/>
      <c r="K162" s="36">
        <v>3000</v>
      </c>
    </row>
    <row r="163" spans="2:11" x14ac:dyDescent="0.2">
      <c r="B163" s="35"/>
      <c r="C163" s="35"/>
      <c r="D163" s="35"/>
      <c r="E163" s="35" t="s">
        <v>2359</v>
      </c>
      <c r="F163" s="35"/>
      <c r="G163" s="35" t="s">
        <v>1047</v>
      </c>
      <c r="H163" s="35">
        <v>41060</v>
      </c>
      <c r="I163" s="35" t="s">
        <v>2395</v>
      </c>
      <c r="J163" s="107"/>
      <c r="K163" s="36">
        <v>26265</v>
      </c>
    </row>
    <row r="164" spans="2:11" x14ac:dyDescent="0.2">
      <c r="B164" s="35"/>
      <c r="C164" s="35"/>
      <c r="D164" s="35"/>
      <c r="E164" s="35" t="s">
        <v>2359</v>
      </c>
      <c r="F164" s="35"/>
      <c r="G164" s="35" t="s">
        <v>1047</v>
      </c>
      <c r="H164" s="35">
        <v>41101</v>
      </c>
      <c r="I164" s="35" t="s">
        <v>2396</v>
      </c>
      <c r="J164" s="107"/>
      <c r="K164" s="36">
        <v>70000</v>
      </c>
    </row>
    <row r="165" spans="2:11" x14ac:dyDescent="0.2">
      <c r="B165" s="35"/>
      <c r="C165" s="35"/>
      <c r="D165" s="35"/>
      <c r="E165" s="35" t="s">
        <v>2359</v>
      </c>
      <c r="F165" s="35"/>
      <c r="G165" s="35" t="s">
        <v>1047</v>
      </c>
      <c r="H165" s="35">
        <v>41200</v>
      </c>
      <c r="I165" s="35" t="s">
        <v>177</v>
      </c>
      <c r="J165" s="107"/>
      <c r="K165" s="36">
        <v>2372.5</v>
      </c>
    </row>
    <row r="166" spans="2:11" x14ac:dyDescent="0.2">
      <c r="B166" s="35"/>
      <c r="C166" s="35"/>
      <c r="D166" s="35"/>
      <c r="E166" s="35" t="s">
        <v>2359</v>
      </c>
      <c r="F166" s="35"/>
      <c r="G166" s="35" t="s">
        <v>1047</v>
      </c>
      <c r="H166" s="35">
        <v>49800</v>
      </c>
      <c r="I166" s="35" t="s">
        <v>2397</v>
      </c>
      <c r="J166" s="107"/>
      <c r="K166" s="36">
        <v>64800</v>
      </c>
    </row>
    <row r="167" spans="2:11" x14ac:dyDescent="0.2">
      <c r="B167" s="35"/>
      <c r="C167" s="35"/>
      <c r="D167" s="35"/>
      <c r="E167" s="35" t="s">
        <v>2359</v>
      </c>
      <c r="F167" s="35"/>
      <c r="G167" s="35" t="s">
        <v>1047</v>
      </c>
      <c r="H167" s="35">
        <v>41151</v>
      </c>
      <c r="I167" s="35" t="s">
        <v>2398</v>
      </c>
      <c r="J167" s="36">
        <v>9625</v>
      </c>
      <c r="K167" s="107"/>
    </row>
    <row r="168" spans="2:11" x14ac:dyDescent="0.2">
      <c r="B168" s="35"/>
      <c r="C168" s="35"/>
      <c r="D168" s="35"/>
      <c r="E168" s="35" t="s">
        <v>2359</v>
      </c>
      <c r="F168" s="35"/>
      <c r="G168" s="35" t="s">
        <v>1047</v>
      </c>
      <c r="H168" s="35">
        <v>41100</v>
      </c>
      <c r="I168" s="35" t="s">
        <v>2388</v>
      </c>
      <c r="J168" s="107"/>
      <c r="K168" s="36">
        <v>9625</v>
      </c>
    </row>
    <row r="169" spans="2:11" x14ac:dyDescent="0.2">
      <c r="B169" s="35"/>
      <c r="C169" s="35"/>
      <c r="D169" s="35"/>
      <c r="E169" s="35" t="s">
        <v>2359</v>
      </c>
      <c r="F169" s="35"/>
      <c r="G169" s="35" t="s">
        <v>1047</v>
      </c>
      <c r="H169" s="35">
        <v>41000</v>
      </c>
      <c r="I169" s="35" t="s">
        <v>141</v>
      </c>
      <c r="J169" s="36">
        <v>525</v>
      </c>
      <c r="K169" s="107"/>
    </row>
    <row r="170" spans="2:11" x14ac:dyDescent="0.2">
      <c r="B170" s="35"/>
      <c r="C170" s="35"/>
      <c r="D170" s="35"/>
      <c r="E170" s="35" t="s">
        <v>2359</v>
      </c>
      <c r="F170" s="35"/>
      <c r="G170" s="35" t="s">
        <v>1047</v>
      </c>
      <c r="H170" s="35">
        <v>41050</v>
      </c>
      <c r="I170" s="35" t="s">
        <v>174</v>
      </c>
      <c r="J170" s="107"/>
      <c r="K170" s="36">
        <v>525</v>
      </c>
    </row>
    <row r="171" spans="2:11" x14ac:dyDescent="0.2">
      <c r="J171" s="106">
        <v>176587.5</v>
      </c>
      <c r="K171" s="106">
        <v>176587.5</v>
      </c>
    </row>
    <row r="173" spans="2:11" x14ac:dyDescent="0.2">
      <c r="B173" s="35" t="s">
        <v>897</v>
      </c>
      <c r="C173" s="35" t="s">
        <v>91</v>
      </c>
      <c r="D173" s="35" t="s">
        <v>898</v>
      </c>
      <c r="E173" s="35" t="s">
        <v>92</v>
      </c>
      <c r="F173" s="35"/>
      <c r="G173" s="35" t="s">
        <v>899</v>
      </c>
      <c r="H173" s="35">
        <v>41060</v>
      </c>
      <c r="I173" s="35" t="s">
        <v>2395</v>
      </c>
      <c r="J173" s="107"/>
      <c r="K173" s="36">
        <v>7451.75</v>
      </c>
    </row>
    <row r="174" spans="2:11" x14ac:dyDescent="0.2">
      <c r="B174" s="35"/>
      <c r="C174" s="35"/>
      <c r="D174" s="35"/>
      <c r="E174" s="35" t="s">
        <v>92</v>
      </c>
      <c r="F174" s="35"/>
      <c r="G174" s="35" t="s">
        <v>2399</v>
      </c>
      <c r="H174" s="35">
        <v>14990</v>
      </c>
      <c r="I174" s="35" t="s">
        <v>2400</v>
      </c>
      <c r="J174" s="107"/>
      <c r="K174" s="36">
        <v>3500</v>
      </c>
    </row>
    <row r="175" spans="2:11" x14ac:dyDescent="0.2">
      <c r="B175" s="35"/>
      <c r="C175" s="35"/>
      <c r="D175" s="35"/>
      <c r="E175" s="35" t="s">
        <v>92</v>
      </c>
      <c r="F175" s="35"/>
      <c r="G175" s="35" t="s">
        <v>2401</v>
      </c>
      <c r="H175" s="35">
        <v>14990</v>
      </c>
      <c r="I175" s="35" t="s">
        <v>2400</v>
      </c>
      <c r="J175" s="107"/>
      <c r="K175" s="36">
        <v>5000</v>
      </c>
    </row>
    <row r="176" spans="2:11" x14ac:dyDescent="0.2">
      <c r="B176" s="35"/>
      <c r="C176" s="35"/>
      <c r="D176" s="35"/>
      <c r="E176" s="35" t="s">
        <v>92</v>
      </c>
      <c r="F176" s="35"/>
      <c r="G176" s="35" t="s">
        <v>899</v>
      </c>
      <c r="H176" s="35">
        <v>41210</v>
      </c>
      <c r="I176" s="35" t="s">
        <v>2402</v>
      </c>
      <c r="J176" s="36">
        <v>0</v>
      </c>
      <c r="K176" s="107"/>
    </row>
    <row r="177" spans="2:11" x14ac:dyDescent="0.2">
      <c r="B177" s="35"/>
      <c r="C177" s="35"/>
      <c r="D177" s="35"/>
      <c r="E177" s="35" t="s">
        <v>92</v>
      </c>
      <c r="F177" s="35"/>
      <c r="G177" s="35" t="s">
        <v>899</v>
      </c>
      <c r="H177" s="35">
        <v>41051</v>
      </c>
      <c r="I177" s="35" t="s">
        <v>2403</v>
      </c>
      <c r="J177" s="107"/>
      <c r="K177" s="36">
        <v>6100</v>
      </c>
    </row>
    <row r="178" spans="2:11" x14ac:dyDescent="0.2">
      <c r="B178" s="35"/>
      <c r="C178" s="35"/>
      <c r="D178" s="35"/>
      <c r="E178" s="35" t="s">
        <v>92</v>
      </c>
      <c r="F178" s="35"/>
      <c r="G178" s="35" t="s">
        <v>899</v>
      </c>
      <c r="H178" s="35">
        <v>41101</v>
      </c>
      <c r="I178" s="35" t="s">
        <v>2396</v>
      </c>
      <c r="J178" s="36">
        <v>0</v>
      </c>
      <c r="K178" s="107"/>
    </row>
    <row r="179" spans="2:11" x14ac:dyDescent="0.2">
      <c r="B179" s="35"/>
      <c r="C179" s="35"/>
      <c r="D179" s="35"/>
      <c r="E179" s="35" t="s">
        <v>92</v>
      </c>
      <c r="F179" s="35"/>
      <c r="G179" s="35" t="s">
        <v>899</v>
      </c>
      <c r="H179" s="35">
        <v>41070</v>
      </c>
      <c r="I179" s="35" t="s">
        <v>2404</v>
      </c>
      <c r="J179" s="107"/>
      <c r="K179" s="36">
        <v>7405</v>
      </c>
    </row>
    <row r="180" spans="2:11" x14ac:dyDescent="0.2">
      <c r="B180" s="35"/>
      <c r="C180" s="35"/>
      <c r="D180" s="35"/>
      <c r="E180" s="35" t="s">
        <v>92</v>
      </c>
      <c r="F180" s="35"/>
      <c r="G180" s="35" t="s">
        <v>899</v>
      </c>
      <c r="H180" s="35">
        <v>41100</v>
      </c>
      <c r="I180" s="35" t="s">
        <v>2388</v>
      </c>
      <c r="J180" s="107"/>
      <c r="K180" s="36">
        <v>98840</v>
      </c>
    </row>
    <row r="181" spans="2:11" x14ac:dyDescent="0.2">
      <c r="B181" s="35"/>
      <c r="C181" s="35"/>
      <c r="D181" s="35"/>
      <c r="E181" s="35" t="s">
        <v>92</v>
      </c>
      <c r="F181" s="35"/>
      <c r="G181" s="35" t="s">
        <v>899</v>
      </c>
      <c r="H181" s="35"/>
      <c r="I181" s="35" t="s">
        <v>261</v>
      </c>
      <c r="J181" s="36">
        <v>128296.75</v>
      </c>
      <c r="K181" s="107"/>
    </row>
    <row r="182" spans="2:11" x14ac:dyDescent="0.2">
      <c r="J182" s="106">
        <v>128296.75</v>
      </c>
      <c r="K182" s="106">
        <v>128296.75</v>
      </c>
    </row>
    <row r="184" spans="2:11" x14ac:dyDescent="0.2">
      <c r="B184" s="35" t="s">
        <v>897</v>
      </c>
      <c r="C184" s="35" t="s">
        <v>91</v>
      </c>
      <c r="D184" s="35" t="s">
        <v>1268</v>
      </c>
      <c r="E184" s="35" t="s">
        <v>2359</v>
      </c>
      <c r="F184" s="35"/>
      <c r="G184" s="35" t="s">
        <v>1328</v>
      </c>
      <c r="H184" s="35">
        <v>60054</v>
      </c>
      <c r="I184" s="35" t="s">
        <v>2405</v>
      </c>
      <c r="J184" s="36">
        <v>500</v>
      </c>
      <c r="K184" s="107"/>
    </row>
    <row r="185" spans="2:11" x14ac:dyDescent="0.2">
      <c r="B185" s="35"/>
      <c r="C185" s="35"/>
      <c r="D185" s="35"/>
      <c r="E185" s="35" t="s">
        <v>2359</v>
      </c>
      <c r="F185" s="35"/>
      <c r="G185" s="35" t="s">
        <v>1329</v>
      </c>
      <c r="H185" s="35">
        <v>60054</v>
      </c>
      <c r="I185" s="35" t="s">
        <v>2405</v>
      </c>
      <c r="J185" s="36">
        <v>1000</v>
      </c>
      <c r="K185" s="107"/>
    </row>
    <row r="186" spans="2:11" x14ac:dyDescent="0.2">
      <c r="B186" s="35"/>
      <c r="C186" s="35"/>
      <c r="D186" s="35"/>
      <c r="E186" s="35" t="s">
        <v>2359</v>
      </c>
      <c r="F186" s="35"/>
      <c r="G186" s="35" t="s">
        <v>1429</v>
      </c>
      <c r="H186" s="35">
        <v>63003</v>
      </c>
      <c r="I186" s="35" t="s">
        <v>2406</v>
      </c>
      <c r="J186" s="36">
        <v>325</v>
      </c>
      <c r="K186" s="107"/>
    </row>
    <row r="187" spans="2:11" x14ac:dyDescent="0.2">
      <c r="B187" s="35"/>
      <c r="C187" s="35"/>
      <c r="D187" s="35"/>
      <c r="E187" s="35" t="s">
        <v>2359</v>
      </c>
      <c r="F187" s="35"/>
      <c r="G187" s="35" t="s">
        <v>1314</v>
      </c>
      <c r="H187" s="35">
        <v>60054</v>
      </c>
      <c r="I187" s="35" t="s">
        <v>2405</v>
      </c>
      <c r="J187" s="36">
        <v>5235</v>
      </c>
      <c r="K187" s="107"/>
    </row>
    <row r="188" spans="2:11" x14ac:dyDescent="0.2">
      <c r="B188" s="35"/>
      <c r="C188" s="35"/>
      <c r="D188" s="35"/>
      <c r="E188" s="35" t="s">
        <v>2359</v>
      </c>
      <c r="F188" s="35"/>
      <c r="G188" s="35" t="s">
        <v>2128</v>
      </c>
      <c r="H188" s="35">
        <v>65003</v>
      </c>
      <c r="I188" s="35" t="s">
        <v>2360</v>
      </c>
      <c r="J188" s="36">
        <v>240</v>
      </c>
      <c r="K188" s="107"/>
    </row>
    <row r="189" spans="2:11" x14ac:dyDescent="0.2">
      <c r="B189" s="35"/>
      <c r="C189" s="35"/>
      <c r="D189" s="35"/>
      <c r="E189" s="35" t="s">
        <v>2359</v>
      </c>
      <c r="F189" s="35"/>
      <c r="G189" s="35" t="s">
        <v>1285</v>
      </c>
      <c r="H189" s="35">
        <v>60054</v>
      </c>
      <c r="I189" s="35" t="s">
        <v>2405</v>
      </c>
      <c r="J189" s="36">
        <v>12100.2</v>
      </c>
      <c r="K189" s="107"/>
    </row>
    <row r="190" spans="2:11" x14ac:dyDescent="0.2">
      <c r="B190" s="35"/>
      <c r="C190" s="35"/>
      <c r="D190" s="35"/>
      <c r="E190" s="35" t="s">
        <v>2359</v>
      </c>
      <c r="F190" s="35"/>
      <c r="G190" s="35" t="s">
        <v>2236</v>
      </c>
      <c r="H190" s="35">
        <v>68800</v>
      </c>
      <c r="I190" s="35" t="s">
        <v>2390</v>
      </c>
      <c r="J190" s="36">
        <v>2608.02</v>
      </c>
      <c r="K190" s="107"/>
    </row>
    <row r="191" spans="2:11" x14ac:dyDescent="0.2">
      <c r="B191" s="35"/>
      <c r="C191" s="35"/>
      <c r="D191" s="35"/>
      <c r="E191" s="35" t="s">
        <v>2359</v>
      </c>
      <c r="F191" s="35"/>
      <c r="G191" s="35"/>
      <c r="H191" s="35">
        <v>68800</v>
      </c>
      <c r="I191" s="35" t="s">
        <v>2390</v>
      </c>
      <c r="J191" s="36">
        <v>383.2</v>
      </c>
      <c r="K191" s="107"/>
    </row>
    <row r="192" spans="2:11" x14ac:dyDescent="0.2">
      <c r="B192" s="35"/>
      <c r="C192" s="35"/>
      <c r="D192" s="35"/>
      <c r="E192" s="35" t="s">
        <v>2359</v>
      </c>
      <c r="F192" s="35"/>
      <c r="G192" s="35" t="s">
        <v>1330</v>
      </c>
      <c r="H192" s="35">
        <v>60054</v>
      </c>
      <c r="I192" s="35" t="s">
        <v>2405</v>
      </c>
      <c r="J192" s="36">
        <v>1000</v>
      </c>
      <c r="K192" s="107"/>
    </row>
    <row r="193" spans="2:11" x14ac:dyDescent="0.2">
      <c r="B193" s="35"/>
      <c r="C193" s="35"/>
      <c r="D193" s="35"/>
      <c r="E193" s="35" t="s">
        <v>2359</v>
      </c>
      <c r="F193" s="35"/>
      <c r="G193" s="35"/>
      <c r="H193" s="35">
        <v>68800</v>
      </c>
      <c r="I193" s="35" t="s">
        <v>2390</v>
      </c>
      <c r="J193" s="36">
        <v>403.37</v>
      </c>
      <c r="K193" s="107"/>
    </row>
    <row r="194" spans="2:11" x14ac:dyDescent="0.2">
      <c r="B194" s="35"/>
      <c r="C194" s="35"/>
      <c r="D194" s="35"/>
      <c r="E194" s="35" t="s">
        <v>2359</v>
      </c>
      <c r="F194" s="35"/>
      <c r="G194" s="35"/>
      <c r="H194" s="35">
        <v>65003</v>
      </c>
      <c r="I194" s="35" t="s">
        <v>2360</v>
      </c>
      <c r="J194" s="36">
        <v>20</v>
      </c>
      <c r="K194" s="107"/>
    </row>
    <row r="195" spans="2:11" x14ac:dyDescent="0.2">
      <c r="B195" s="35"/>
      <c r="C195" s="35"/>
      <c r="D195" s="35"/>
      <c r="E195" s="35" t="s">
        <v>2359</v>
      </c>
      <c r="F195" s="35"/>
      <c r="G195" s="35"/>
      <c r="H195" s="35">
        <v>65005</v>
      </c>
      <c r="I195" s="35" t="s">
        <v>2407</v>
      </c>
      <c r="J195" s="36">
        <v>99</v>
      </c>
      <c r="K195" s="107"/>
    </row>
    <row r="196" spans="2:11" x14ac:dyDescent="0.2">
      <c r="B196" s="35"/>
      <c r="C196" s="35"/>
      <c r="D196" s="35"/>
      <c r="E196" s="35" t="s">
        <v>2359</v>
      </c>
      <c r="F196" s="35"/>
      <c r="G196" s="35"/>
      <c r="H196" s="35">
        <v>64000</v>
      </c>
      <c r="I196" s="35" t="s">
        <v>2387</v>
      </c>
      <c r="J196" s="36">
        <v>55.98</v>
      </c>
      <c r="K196" s="107"/>
    </row>
    <row r="197" spans="2:11" x14ac:dyDescent="0.2">
      <c r="B197" s="35"/>
      <c r="C197" s="35"/>
      <c r="D197" s="35"/>
      <c r="E197" s="35" t="s">
        <v>2359</v>
      </c>
      <c r="F197" s="35"/>
      <c r="G197" s="35"/>
      <c r="H197" s="35">
        <v>64000</v>
      </c>
      <c r="I197" s="35" t="s">
        <v>2387</v>
      </c>
      <c r="J197" s="36">
        <v>126.77</v>
      </c>
      <c r="K197" s="107"/>
    </row>
    <row r="198" spans="2:11" x14ac:dyDescent="0.2">
      <c r="B198" s="35"/>
      <c r="C198" s="35"/>
      <c r="D198" s="35"/>
      <c r="E198" s="35" t="s">
        <v>2359</v>
      </c>
      <c r="F198" s="35"/>
      <c r="G198" s="35"/>
      <c r="H198" s="35">
        <v>60058</v>
      </c>
      <c r="I198" s="35" t="s">
        <v>2408</v>
      </c>
      <c r="J198" s="36">
        <v>927</v>
      </c>
      <c r="K198" s="107"/>
    </row>
    <row r="199" spans="2:11" x14ac:dyDescent="0.2">
      <c r="B199" s="35"/>
      <c r="C199" s="35"/>
      <c r="D199" s="35"/>
      <c r="E199" s="35" t="s">
        <v>2359</v>
      </c>
      <c r="F199" s="35"/>
      <c r="G199" s="35"/>
      <c r="H199" s="35"/>
      <c r="I199" s="35" t="s">
        <v>2409</v>
      </c>
      <c r="J199" s="107"/>
      <c r="K199" s="36">
        <v>25023.54</v>
      </c>
    </row>
    <row r="200" spans="2:11" x14ac:dyDescent="0.2">
      <c r="J200" s="106">
        <v>25023.54</v>
      </c>
      <c r="K200" s="106">
        <v>25023.54</v>
      </c>
    </row>
    <row r="202" spans="2:11" x14ac:dyDescent="0.2">
      <c r="B202" s="35" t="s">
        <v>897</v>
      </c>
      <c r="C202" s="35" t="s">
        <v>91</v>
      </c>
      <c r="D202" s="35" t="s">
        <v>1144</v>
      </c>
      <c r="E202" s="35" t="s">
        <v>92</v>
      </c>
      <c r="F202" s="35"/>
      <c r="G202" s="35" t="s">
        <v>2346</v>
      </c>
      <c r="H202" s="35"/>
      <c r="I202" s="35" t="s">
        <v>2410</v>
      </c>
      <c r="J202" s="107"/>
      <c r="K202" s="36">
        <v>10</v>
      </c>
    </row>
    <row r="203" spans="2:11" x14ac:dyDescent="0.2">
      <c r="B203" s="35"/>
      <c r="C203" s="35"/>
      <c r="D203" s="35"/>
      <c r="E203" s="35" t="s">
        <v>92</v>
      </c>
      <c r="F203" s="35"/>
      <c r="G203" s="35" t="s">
        <v>2346</v>
      </c>
      <c r="H203" s="35">
        <v>11102</v>
      </c>
      <c r="I203" s="35" t="s">
        <v>2076</v>
      </c>
      <c r="J203" s="36">
        <v>10</v>
      </c>
      <c r="K203" s="107"/>
    </row>
    <row r="204" spans="2:11" x14ac:dyDescent="0.2">
      <c r="B204" s="35"/>
      <c r="C204" s="35"/>
      <c r="D204" s="35"/>
      <c r="E204" s="35" t="s">
        <v>92</v>
      </c>
      <c r="F204" s="35"/>
      <c r="G204" s="35" t="s">
        <v>1145</v>
      </c>
      <c r="H204" s="35">
        <v>11101</v>
      </c>
      <c r="I204" s="35" t="s">
        <v>1049</v>
      </c>
      <c r="J204" s="36">
        <v>1388.54</v>
      </c>
      <c r="K204" s="107"/>
    </row>
    <row r="205" spans="2:11" x14ac:dyDescent="0.2">
      <c r="B205" s="35"/>
      <c r="C205" s="35"/>
      <c r="D205" s="35"/>
      <c r="E205" s="35" t="s">
        <v>92</v>
      </c>
      <c r="F205" s="35"/>
      <c r="G205" s="35" t="s">
        <v>1145</v>
      </c>
      <c r="H205" s="35">
        <v>49700</v>
      </c>
      <c r="I205" s="35" t="s">
        <v>2386</v>
      </c>
      <c r="J205" s="107"/>
      <c r="K205" s="36">
        <v>1388.54</v>
      </c>
    </row>
    <row r="206" spans="2:11" x14ac:dyDescent="0.2">
      <c r="B206" s="35"/>
      <c r="C206" s="35"/>
      <c r="D206" s="35"/>
      <c r="E206" s="35" t="s">
        <v>92</v>
      </c>
      <c r="F206" s="35"/>
      <c r="G206" s="35" t="s">
        <v>2126</v>
      </c>
      <c r="H206" s="35">
        <v>65003</v>
      </c>
      <c r="I206" s="35" t="s">
        <v>2360</v>
      </c>
      <c r="J206" s="36">
        <v>25</v>
      </c>
      <c r="K206" s="107"/>
    </row>
    <row r="207" spans="2:11" x14ac:dyDescent="0.2">
      <c r="B207" s="35"/>
      <c r="C207" s="35"/>
      <c r="D207" s="35"/>
      <c r="E207" s="35" t="s">
        <v>92</v>
      </c>
      <c r="F207" s="35"/>
      <c r="G207" s="35" t="s">
        <v>2126</v>
      </c>
      <c r="H207" s="35">
        <v>11101</v>
      </c>
      <c r="I207" s="35" t="s">
        <v>1049</v>
      </c>
      <c r="J207" s="107"/>
      <c r="K207" s="36">
        <v>25</v>
      </c>
    </row>
    <row r="208" spans="2:11" x14ac:dyDescent="0.2">
      <c r="J208" s="106">
        <v>1423.54</v>
      </c>
      <c r="K208" s="106">
        <v>1423.54</v>
      </c>
    </row>
    <row r="210" spans="2:11" x14ac:dyDescent="0.2">
      <c r="B210" s="35" t="s">
        <v>897</v>
      </c>
      <c r="C210" s="35" t="s">
        <v>91</v>
      </c>
      <c r="D210" s="35" t="s">
        <v>2124</v>
      </c>
      <c r="E210" s="35" t="s">
        <v>92</v>
      </c>
      <c r="F210" s="35"/>
      <c r="G210" s="35" t="s">
        <v>2125</v>
      </c>
      <c r="H210" s="35">
        <v>65003</v>
      </c>
      <c r="I210" s="35" t="s">
        <v>2360</v>
      </c>
      <c r="J210" s="36">
        <v>107.67</v>
      </c>
      <c r="K210" s="107"/>
    </row>
    <row r="211" spans="2:11" x14ac:dyDescent="0.2">
      <c r="B211" s="35"/>
      <c r="C211" s="35"/>
      <c r="D211" s="35"/>
      <c r="E211" s="35" t="s">
        <v>92</v>
      </c>
      <c r="F211" s="35"/>
      <c r="G211" s="35" t="s">
        <v>2125</v>
      </c>
      <c r="H211" s="35">
        <v>11103</v>
      </c>
      <c r="I211" s="35" t="s">
        <v>2411</v>
      </c>
      <c r="J211" s="107"/>
      <c r="K211" s="36">
        <v>107.67</v>
      </c>
    </row>
    <row r="212" spans="2:11" x14ac:dyDescent="0.2">
      <c r="J212" s="106">
        <v>107.67</v>
      </c>
      <c r="K212" s="106">
        <v>107.67</v>
      </c>
    </row>
    <row r="214" spans="2:11" x14ac:dyDescent="0.2">
      <c r="B214" s="35" t="s">
        <v>897</v>
      </c>
      <c r="C214" s="35" t="s">
        <v>91</v>
      </c>
      <c r="D214" s="35" t="s">
        <v>2129</v>
      </c>
      <c r="E214" s="35" t="s">
        <v>92</v>
      </c>
      <c r="F214" s="35"/>
      <c r="G214" s="35" t="s">
        <v>2130</v>
      </c>
      <c r="H214" s="35">
        <v>11600</v>
      </c>
      <c r="I214" s="35" t="s">
        <v>146</v>
      </c>
      <c r="J214" s="36">
        <v>125</v>
      </c>
      <c r="K214" s="107"/>
    </row>
    <row r="215" spans="2:11" x14ac:dyDescent="0.2">
      <c r="B215" s="35"/>
      <c r="C215" s="35"/>
      <c r="D215" s="35"/>
      <c r="E215" s="35" t="s">
        <v>92</v>
      </c>
      <c r="F215" s="35"/>
      <c r="G215" s="35" t="s">
        <v>2130</v>
      </c>
      <c r="H215" s="35">
        <v>65003</v>
      </c>
      <c r="I215" s="35" t="s">
        <v>2360</v>
      </c>
      <c r="J215" s="107"/>
      <c r="K215" s="36">
        <v>125</v>
      </c>
    </row>
    <row r="216" spans="2:11" x14ac:dyDescent="0.2">
      <c r="J216" s="106">
        <v>125</v>
      </c>
      <c r="K216" s="106">
        <v>125</v>
      </c>
    </row>
    <row r="219" spans="2:11" x14ac:dyDescent="0.2">
      <c r="B219" s="35" t="s">
        <v>897</v>
      </c>
      <c r="C219" s="35" t="s">
        <v>91</v>
      </c>
      <c r="D219" s="35" t="s">
        <v>2127</v>
      </c>
      <c r="E219" s="35" t="s">
        <v>92</v>
      </c>
      <c r="F219" s="35"/>
      <c r="G219" s="35" t="s">
        <v>1100</v>
      </c>
      <c r="H219" s="35">
        <v>65003</v>
      </c>
      <c r="I219" s="35" t="s">
        <v>2360</v>
      </c>
      <c r="J219" s="36">
        <v>0.35</v>
      </c>
      <c r="K219" s="107"/>
    </row>
    <row r="220" spans="2:11" x14ac:dyDescent="0.2">
      <c r="B220" s="35"/>
      <c r="C220" s="35"/>
      <c r="D220" s="35"/>
      <c r="E220" s="35" t="s">
        <v>92</v>
      </c>
      <c r="F220" s="35"/>
      <c r="G220" s="35" t="s">
        <v>1100</v>
      </c>
      <c r="H220" s="35">
        <v>23000</v>
      </c>
      <c r="I220" s="35" t="s">
        <v>2412</v>
      </c>
      <c r="J220" s="107"/>
      <c r="K220" s="36">
        <v>0.35</v>
      </c>
    </row>
    <row r="221" spans="2:11" x14ac:dyDescent="0.2">
      <c r="B221" s="35"/>
      <c r="C221" s="35"/>
      <c r="D221" s="35"/>
      <c r="E221" s="35" t="s">
        <v>92</v>
      </c>
      <c r="F221" s="35"/>
      <c r="G221" s="35" t="s">
        <v>1100</v>
      </c>
      <c r="H221" s="35">
        <v>65003</v>
      </c>
      <c r="I221" s="35" t="s">
        <v>2360</v>
      </c>
      <c r="J221" s="107"/>
      <c r="K221" s="36">
        <v>0.4</v>
      </c>
    </row>
    <row r="222" spans="2:11" x14ac:dyDescent="0.2">
      <c r="B222" s="35"/>
      <c r="C222" s="35"/>
      <c r="D222" s="35"/>
      <c r="E222" s="35" t="s">
        <v>92</v>
      </c>
      <c r="F222" s="35"/>
      <c r="G222" s="35" t="s">
        <v>1100</v>
      </c>
      <c r="H222" s="35"/>
      <c r="I222" s="35" t="s">
        <v>2413</v>
      </c>
      <c r="J222" s="36">
        <v>0.4</v>
      </c>
      <c r="K222" s="107"/>
    </row>
    <row r="223" spans="2:11" x14ac:dyDescent="0.2">
      <c r="J223" s="106">
        <v>0.75</v>
      </c>
      <c r="K223" s="106">
        <v>0.75</v>
      </c>
    </row>
    <row r="225" spans="2:11" x14ac:dyDescent="0.2">
      <c r="B225" s="35" t="s">
        <v>897</v>
      </c>
      <c r="C225" s="35" t="s">
        <v>91</v>
      </c>
      <c r="D225" s="35" t="s">
        <v>1050</v>
      </c>
      <c r="E225" s="35" t="s">
        <v>92</v>
      </c>
      <c r="F225" s="35"/>
      <c r="G225" s="35" t="s">
        <v>1051</v>
      </c>
      <c r="H225" s="35">
        <v>19000</v>
      </c>
      <c r="I225" s="35" t="s">
        <v>2414</v>
      </c>
      <c r="J225" s="36">
        <v>25700</v>
      </c>
      <c r="K225" s="107"/>
    </row>
    <row r="226" spans="2:11" x14ac:dyDescent="0.2">
      <c r="B226" s="35"/>
      <c r="C226" s="35"/>
      <c r="D226" s="35"/>
      <c r="E226" s="35" t="s">
        <v>92</v>
      </c>
      <c r="F226" s="35"/>
      <c r="G226" s="35" t="s">
        <v>1051</v>
      </c>
      <c r="H226" s="35">
        <v>41000</v>
      </c>
      <c r="I226" s="35" t="s">
        <v>141</v>
      </c>
      <c r="J226" s="107"/>
      <c r="K226" s="36">
        <v>21350</v>
      </c>
    </row>
    <row r="227" spans="2:11" x14ac:dyDescent="0.2">
      <c r="B227" s="35"/>
      <c r="C227" s="35"/>
      <c r="D227" s="35"/>
      <c r="E227" s="35" t="s">
        <v>92</v>
      </c>
      <c r="F227" s="35"/>
      <c r="G227" s="35" t="s">
        <v>1051</v>
      </c>
      <c r="H227" s="35">
        <v>41000</v>
      </c>
      <c r="I227" s="35" t="s">
        <v>141</v>
      </c>
      <c r="J227" s="36">
        <v>110</v>
      </c>
      <c r="K227" s="107"/>
    </row>
    <row r="228" spans="2:11" x14ac:dyDescent="0.2">
      <c r="B228" s="35"/>
      <c r="C228" s="35"/>
      <c r="D228" s="35"/>
      <c r="E228" s="35" t="s">
        <v>92</v>
      </c>
      <c r="F228" s="35"/>
      <c r="G228" s="35" t="s">
        <v>1051</v>
      </c>
      <c r="H228" s="35">
        <v>41200</v>
      </c>
      <c r="I228" s="35" t="s">
        <v>177</v>
      </c>
      <c r="J228" s="107"/>
      <c r="K228" s="36">
        <v>3560</v>
      </c>
    </row>
    <row r="229" spans="2:11" x14ac:dyDescent="0.2">
      <c r="B229" s="35"/>
      <c r="C229" s="35"/>
      <c r="D229" s="35"/>
      <c r="E229" s="35" t="s">
        <v>92</v>
      </c>
      <c r="F229" s="35"/>
      <c r="G229" s="35" t="s">
        <v>1051</v>
      </c>
      <c r="H229" s="35">
        <v>41200</v>
      </c>
      <c r="I229" s="35" t="s">
        <v>177</v>
      </c>
      <c r="J229" s="107"/>
      <c r="K229" s="36">
        <v>900</v>
      </c>
    </row>
    <row r="230" spans="2:11" x14ac:dyDescent="0.2">
      <c r="J230" s="106">
        <v>25810</v>
      </c>
      <c r="K230" s="106">
        <v>25810</v>
      </c>
    </row>
    <row r="232" spans="2:11" x14ac:dyDescent="0.2">
      <c r="B232" s="35" t="s">
        <v>897</v>
      </c>
      <c r="C232" s="35" t="s">
        <v>91</v>
      </c>
      <c r="D232" s="35" t="s">
        <v>1098</v>
      </c>
      <c r="E232" s="35" t="s">
        <v>92</v>
      </c>
      <c r="F232" s="35"/>
      <c r="G232" s="35" t="s">
        <v>1099</v>
      </c>
      <c r="H232" s="35">
        <v>24000</v>
      </c>
      <c r="I232" s="35" t="s">
        <v>2389</v>
      </c>
      <c r="J232" s="107"/>
      <c r="K232" s="36">
        <v>3255</v>
      </c>
    </row>
    <row r="233" spans="2:11" x14ac:dyDescent="0.2">
      <c r="B233" s="35"/>
      <c r="C233" s="35"/>
      <c r="D233" s="35"/>
      <c r="E233" s="35" t="s">
        <v>92</v>
      </c>
      <c r="F233" s="35"/>
      <c r="G233" s="35" t="s">
        <v>1099</v>
      </c>
      <c r="H233" s="35">
        <v>41100</v>
      </c>
      <c r="I233" s="35" t="s">
        <v>2388</v>
      </c>
      <c r="J233" s="36">
        <v>3255</v>
      </c>
      <c r="K233" s="107"/>
    </row>
    <row r="234" spans="2:11" x14ac:dyDescent="0.2">
      <c r="J234" s="106">
        <v>3255</v>
      </c>
      <c r="K234" s="106">
        <v>3255</v>
      </c>
    </row>
    <row r="236" spans="2:11" x14ac:dyDescent="0.2">
      <c r="B236" s="35" t="s">
        <v>897</v>
      </c>
      <c r="C236" s="35" t="s">
        <v>91</v>
      </c>
      <c r="D236" s="35" t="s">
        <v>1101</v>
      </c>
      <c r="E236" s="35" t="s">
        <v>2359</v>
      </c>
      <c r="F236" s="35"/>
      <c r="G236" s="35" t="s">
        <v>1102</v>
      </c>
      <c r="H236" s="35">
        <v>41100</v>
      </c>
      <c r="I236" s="35" t="s">
        <v>2388</v>
      </c>
      <c r="J236" s="107"/>
      <c r="K236" s="36">
        <v>12558.2</v>
      </c>
    </row>
    <row r="237" spans="2:11" x14ac:dyDescent="0.2">
      <c r="B237" s="35"/>
      <c r="C237" s="35"/>
      <c r="D237" s="35"/>
      <c r="E237" s="35" t="s">
        <v>2359</v>
      </c>
      <c r="F237" s="35"/>
      <c r="G237" s="35" t="s">
        <v>1102</v>
      </c>
      <c r="H237" s="35" t="s">
        <v>2415</v>
      </c>
      <c r="I237" s="35" t="s">
        <v>2416</v>
      </c>
      <c r="J237" s="36">
        <v>12558.2</v>
      </c>
      <c r="K237" s="107"/>
    </row>
    <row r="238" spans="2:11" x14ac:dyDescent="0.2">
      <c r="J238" s="106">
        <v>12558.2</v>
      </c>
      <c r="K238" s="106">
        <v>12558.2</v>
      </c>
    </row>
    <row r="240" spans="2:11" x14ac:dyDescent="0.2">
      <c r="B240" s="35" t="s">
        <v>897</v>
      </c>
      <c r="C240" s="35" t="s">
        <v>91</v>
      </c>
      <c r="D240" s="35" t="s">
        <v>903</v>
      </c>
      <c r="E240" s="35" t="s">
        <v>92</v>
      </c>
      <c r="F240" s="35"/>
      <c r="G240" s="35" t="s">
        <v>904</v>
      </c>
      <c r="H240" s="35">
        <v>22050</v>
      </c>
      <c r="I240" s="35" t="s">
        <v>213</v>
      </c>
      <c r="J240" s="107"/>
      <c r="K240" s="36">
        <v>13000</v>
      </c>
    </row>
    <row r="241" spans="1:11" x14ac:dyDescent="0.2">
      <c r="B241" s="35"/>
      <c r="C241" s="35"/>
      <c r="D241" s="35"/>
      <c r="E241" s="35" t="s">
        <v>92</v>
      </c>
      <c r="F241" s="35"/>
      <c r="G241" s="35" t="s">
        <v>904</v>
      </c>
      <c r="H241" s="35">
        <v>60052</v>
      </c>
      <c r="I241" s="35" t="s">
        <v>2417</v>
      </c>
      <c r="J241" s="36">
        <v>13000</v>
      </c>
      <c r="K241" s="107"/>
    </row>
    <row r="242" spans="1:11" x14ac:dyDescent="0.2">
      <c r="J242" s="106">
        <v>13000</v>
      </c>
      <c r="K242" s="106">
        <v>13000</v>
      </c>
    </row>
    <row r="244" spans="1:11" x14ac:dyDescent="0.2">
      <c r="B244" s="35" t="s">
        <v>897</v>
      </c>
      <c r="C244" s="35" t="s">
        <v>91</v>
      </c>
      <c r="D244" s="35" t="s">
        <v>1136</v>
      </c>
      <c r="E244" s="35" t="s">
        <v>92</v>
      </c>
      <c r="F244" s="35"/>
      <c r="G244" s="35" t="s">
        <v>1137</v>
      </c>
      <c r="H244" s="35">
        <v>41250</v>
      </c>
      <c r="I244" s="35" t="s">
        <v>2356</v>
      </c>
      <c r="J244" s="107"/>
      <c r="K244" s="36">
        <v>9000</v>
      </c>
    </row>
    <row r="245" spans="1:11" x14ac:dyDescent="0.2">
      <c r="B245" s="35"/>
      <c r="C245" s="35"/>
      <c r="D245" s="35"/>
      <c r="E245" s="35" t="s">
        <v>92</v>
      </c>
      <c r="F245" s="35"/>
      <c r="G245" s="35" t="s">
        <v>1137</v>
      </c>
      <c r="H245" s="35">
        <v>13100</v>
      </c>
      <c r="I245" s="35" t="s">
        <v>1007</v>
      </c>
      <c r="J245" s="36">
        <v>9000</v>
      </c>
      <c r="K245" s="107"/>
    </row>
    <row r="246" spans="1:11" x14ac:dyDescent="0.2">
      <c r="J246" s="106">
        <v>9000</v>
      </c>
      <c r="K246" s="106">
        <v>9000</v>
      </c>
    </row>
    <row r="248" spans="1:11" x14ac:dyDescent="0.2">
      <c r="A248" s="104" t="s">
        <v>71</v>
      </c>
      <c r="J248" s="106">
        <v>533735.81000000006</v>
      </c>
      <c r="K248" s="106">
        <v>533735.81000000006</v>
      </c>
    </row>
    <row r="251" spans="1:11" x14ac:dyDescent="0.2">
      <c r="A251" s="156" t="s">
        <v>2418</v>
      </c>
      <c r="B251" s="147"/>
      <c r="C251" s="147"/>
      <c r="D251" s="147"/>
      <c r="E251" s="147"/>
      <c r="F251" s="147"/>
      <c r="G251" s="147"/>
      <c r="H251" s="147"/>
      <c r="I251" s="147"/>
      <c r="J251" s="147"/>
      <c r="K251" s="147"/>
    </row>
  </sheetData>
  <mergeCells count="4">
    <mergeCell ref="A1:K1"/>
    <mergeCell ref="A2:K2"/>
    <mergeCell ref="A3:K3"/>
    <mergeCell ref="A251:K25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J35:N37"/>
  <sheetViews>
    <sheetView topLeftCell="A13" workbookViewId="0">
      <selection activeCell="A14" sqref="A14"/>
    </sheetView>
  </sheetViews>
  <sheetFormatPr baseColWidth="10" defaultColWidth="8.83203125" defaultRowHeight="15" x14ac:dyDescent="0.2"/>
  <cols>
    <col min="10" max="11" width="9.1640625" style="8"/>
    <col min="12" max="12" width="10.33203125" style="10" bestFit="1" customWidth="1"/>
    <col min="13" max="13" width="16.6640625" style="8" bestFit="1" customWidth="1"/>
    <col min="14" max="14" width="9.1640625" style="8"/>
  </cols>
  <sheetData>
    <row r="35" spans="11:13" x14ac:dyDescent="0.2">
      <c r="K35" s="8" t="s">
        <v>44</v>
      </c>
      <c r="L35" s="9">
        <f>39660.84</f>
        <v>39660.839999999997</v>
      </c>
    </row>
    <row r="36" spans="11:13" x14ac:dyDescent="0.2">
      <c r="K36" s="8" t="s">
        <v>45</v>
      </c>
      <c r="L36" s="11">
        <v>39768.839999999997</v>
      </c>
    </row>
    <row r="37" spans="11:13" x14ac:dyDescent="0.2">
      <c r="K37" s="8" t="s">
        <v>46</v>
      </c>
      <c r="L37" s="10">
        <f>+L35-L36</f>
        <v>-108</v>
      </c>
      <c r="M37" s="8" t="s">
        <v>47</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topLeftCell="A7" workbookViewId="0">
      <selection activeCell="A14" sqref="A14"/>
    </sheetView>
  </sheetViews>
  <sheetFormatPr baseColWidth="10" defaultColWidth="8.83203125" defaultRowHeight="15" x14ac:dyDescent="0.2"/>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A14" sqref="A14"/>
    </sheetView>
  </sheetViews>
  <sheetFormatPr baseColWidth="10" defaultColWidth="8.83203125" defaultRowHeight="15" x14ac:dyDescent="0.2"/>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7"/>
  <sheetViews>
    <sheetView workbookViewId="0">
      <selection activeCell="A14" sqref="A14"/>
    </sheetView>
  </sheetViews>
  <sheetFormatPr baseColWidth="10" defaultColWidth="8.83203125" defaultRowHeight="15" x14ac:dyDescent="0.2"/>
  <cols>
    <col min="1" max="1" width="40.33203125" customWidth="1"/>
    <col min="2" max="7" width="12" customWidth="1"/>
  </cols>
  <sheetData>
    <row r="1" spans="1:7" ht="18" x14ac:dyDescent="0.2">
      <c r="A1" s="157" t="s">
        <v>41</v>
      </c>
      <c r="B1" s="147"/>
      <c r="C1" s="147"/>
      <c r="D1" s="147"/>
      <c r="E1" s="147"/>
      <c r="F1" s="147"/>
      <c r="G1" s="147"/>
    </row>
    <row r="2" spans="1:7" ht="18" x14ac:dyDescent="0.2">
      <c r="A2" s="157" t="s">
        <v>48</v>
      </c>
      <c r="B2" s="147"/>
      <c r="C2" s="147"/>
      <c r="D2" s="147"/>
      <c r="E2" s="147"/>
      <c r="F2" s="147"/>
      <c r="G2" s="147"/>
    </row>
    <row r="3" spans="1:7" x14ac:dyDescent="0.2">
      <c r="A3" s="158" t="s">
        <v>43</v>
      </c>
      <c r="B3" s="147"/>
      <c r="C3" s="147"/>
      <c r="D3" s="147"/>
      <c r="E3" s="147"/>
      <c r="F3" s="147"/>
      <c r="G3" s="147"/>
    </row>
    <row r="5" spans="1:7" x14ac:dyDescent="0.2">
      <c r="A5" s="1"/>
      <c r="B5" s="13" t="s">
        <v>49</v>
      </c>
      <c r="C5" s="13" t="s">
        <v>50</v>
      </c>
      <c r="D5" s="13" t="s">
        <v>51</v>
      </c>
      <c r="E5" s="13" t="s">
        <v>52</v>
      </c>
      <c r="F5" s="13" t="s">
        <v>53</v>
      </c>
      <c r="G5" s="13" t="s">
        <v>0</v>
      </c>
    </row>
    <row r="6" spans="1:7" x14ac:dyDescent="0.2">
      <c r="A6" s="12" t="s">
        <v>54</v>
      </c>
      <c r="B6" s="14"/>
      <c r="C6" s="14"/>
      <c r="D6" s="15">
        <f>2160</f>
        <v>2160</v>
      </c>
      <c r="E6" s="14"/>
      <c r="F6" s="15">
        <f>2336.51</f>
        <v>2336.5100000000002</v>
      </c>
      <c r="G6" s="15">
        <f t="shared" ref="G6:G23" si="0">((((B6)+(C6))+(D6))+(E6))+(F6)</f>
        <v>4496.51</v>
      </c>
    </row>
    <row r="7" spans="1:7" x14ac:dyDescent="0.2">
      <c r="A7" s="12" t="s">
        <v>55</v>
      </c>
      <c r="B7" s="14"/>
      <c r="C7" s="15">
        <f>3150</f>
        <v>3150</v>
      </c>
      <c r="D7" s="14"/>
      <c r="E7" s="14"/>
      <c r="F7" s="14"/>
      <c r="G7" s="15">
        <f t="shared" si="0"/>
        <v>3150</v>
      </c>
    </row>
    <row r="8" spans="1:7" x14ac:dyDescent="0.2">
      <c r="A8" s="12" t="s">
        <v>56</v>
      </c>
      <c r="B8" s="14"/>
      <c r="C8" s="14"/>
      <c r="D8" s="14"/>
      <c r="E8" s="14"/>
      <c r="F8" s="15">
        <f>7144</f>
        <v>7144</v>
      </c>
      <c r="G8" s="15">
        <f t="shared" si="0"/>
        <v>7144</v>
      </c>
    </row>
    <row r="9" spans="1:7" x14ac:dyDescent="0.2">
      <c r="A9" s="12" t="s">
        <v>57</v>
      </c>
      <c r="B9" s="14"/>
      <c r="C9" s="14"/>
      <c r="D9" s="14"/>
      <c r="E9" s="14"/>
      <c r="F9" s="15">
        <f>-80.58</f>
        <v>-80.58</v>
      </c>
      <c r="G9" s="15">
        <f t="shared" si="0"/>
        <v>-80.58</v>
      </c>
    </row>
    <row r="10" spans="1:7" x14ac:dyDescent="0.2">
      <c r="A10" s="12" t="s">
        <v>58</v>
      </c>
      <c r="B10" s="14"/>
      <c r="C10" s="14"/>
      <c r="D10" s="15">
        <f>1812.5</f>
        <v>1812.5</v>
      </c>
      <c r="E10" s="14"/>
      <c r="F10" s="14"/>
      <c r="G10" s="15">
        <f t="shared" si="0"/>
        <v>1812.5</v>
      </c>
    </row>
    <row r="11" spans="1:7" x14ac:dyDescent="0.2">
      <c r="A11" s="12" t="s">
        <v>59</v>
      </c>
      <c r="B11" s="14"/>
      <c r="C11" s="14"/>
      <c r="D11" s="14"/>
      <c r="E11" s="14"/>
      <c r="F11" s="15">
        <f>250</f>
        <v>250</v>
      </c>
      <c r="G11" s="15">
        <f t="shared" si="0"/>
        <v>250</v>
      </c>
    </row>
    <row r="12" spans="1:7" x14ac:dyDescent="0.2">
      <c r="A12" s="12" t="s">
        <v>60</v>
      </c>
      <c r="B12" s="14"/>
      <c r="C12" s="14"/>
      <c r="D12" s="14"/>
      <c r="E12" s="14"/>
      <c r="F12" s="15">
        <f>975</f>
        <v>975</v>
      </c>
      <c r="G12" s="15">
        <f t="shared" si="0"/>
        <v>975</v>
      </c>
    </row>
    <row r="13" spans="1:7" x14ac:dyDescent="0.2">
      <c r="A13" s="12" t="s">
        <v>61</v>
      </c>
      <c r="B13" s="14"/>
      <c r="C13" s="14"/>
      <c r="D13" s="14"/>
      <c r="E13" s="14"/>
      <c r="F13" s="15">
        <f>1300</f>
        <v>1300</v>
      </c>
      <c r="G13" s="15">
        <f t="shared" si="0"/>
        <v>1300</v>
      </c>
    </row>
    <row r="14" spans="1:7" x14ac:dyDescent="0.2">
      <c r="A14" s="12" t="s">
        <v>62</v>
      </c>
      <c r="B14" s="14"/>
      <c r="C14" s="14"/>
      <c r="D14" s="14"/>
      <c r="E14" s="14"/>
      <c r="F14" s="15">
        <f>-6473</f>
        <v>-6473</v>
      </c>
      <c r="G14" s="15">
        <f t="shared" si="0"/>
        <v>-6473</v>
      </c>
    </row>
    <row r="15" spans="1:7" x14ac:dyDescent="0.2">
      <c r="A15" s="12" t="s">
        <v>63</v>
      </c>
      <c r="B15" s="14"/>
      <c r="C15" s="14"/>
      <c r="D15" s="14"/>
      <c r="E15" s="14"/>
      <c r="F15" s="15">
        <f>1710</f>
        <v>1710</v>
      </c>
      <c r="G15" s="15">
        <f t="shared" si="0"/>
        <v>1710</v>
      </c>
    </row>
    <row r="16" spans="1:7" x14ac:dyDescent="0.2">
      <c r="A16" s="12" t="s">
        <v>64</v>
      </c>
      <c r="B16" s="14"/>
      <c r="C16" s="14"/>
      <c r="D16" s="14"/>
      <c r="E16" s="14"/>
      <c r="F16" s="15">
        <f>975</f>
        <v>975</v>
      </c>
      <c r="G16" s="15">
        <f t="shared" si="0"/>
        <v>975</v>
      </c>
    </row>
    <row r="17" spans="1:7" x14ac:dyDescent="0.2">
      <c r="A17" s="12" t="s">
        <v>65</v>
      </c>
      <c r="B17" s="14"/>
      <c r="C17" s="14"/>
      <c r="D17" s="14"/>
      <c r="E17" s="14"/>
      <c r="F17" s="15">
        <f>-65</f>
        <v>-65</v>
      </c>
      <c r="G17" s="15">
        <f t="shared" si="0"/>
        <v>-65</v>
      </c>
    </row>
    <row r="18" spans="1:7" x14ac:dyDescent="0.2">
      <c r="A18" s="12" t="s">
        <v>66</v>
      </c>
      <c r="B18" s="14"/>
      <c r="C18" s="15">
        <f>5265</f>
        <v>5265</v>
      </c>
      <c r="D18" s="14"/>
      <c r="E18" s="14"/>
      <c r="F18" s="14"/>
      <c r="G18" s="15">
        <f t="shared" si="0"/>
        <v>5265</v>
      </c>
    </row>
    <row r="19" spans="1:7" x14ac:dyDescent="0.2">
      <c r="A19" s="12" t="s">
        <v>67</v>
      </c>
      <c r="B19" s="14"/>
      <c r="C19" s="14"/>
      <c r="D19" s="14"/>
      <c r="E19" s="14"/>
      <c r="F19" s="15">
        <f>1860</f>
        <v>1860</v>
      </c>
      <c r="G19" s="15">
        <f t="shared" si="0"/>
        <v>1860</v>
      </c>
    </row>
    <row r="20" spans="1:7" x14ac:dyDescent="0.2">
      <c r="A20" s="12" t="s">
        <v>68</v>
      </c>
      <c r="B20" s="14"/>
      <c r="C20" s="15">
        <f>1560</f>
        <v>1560</v>
      </c>
      <c r="D20" s="14"/>
      <c r="E20" s="14"/>
      <c r="F20" s="14"/>
      <c r="G20" s="15">
        <f t="shared" si="0"/>
        <v>1560</v>
      </c>
    </row>
    <row r="21" spans="1:7" x14ac:dyDescent="0.2">
      <c r="A21" s="12" t="s">
        <v>69</v>
      </c>
      <c r="B21" s="14"/>
      <c r="C21" s="14"/>
      <c r="D21" s="15">
        <f>1300</f>
        <v>1300</v>
      </c>
      <c r="E21" s="15">
        <f>10000</f>
        <v>10000</v>
      </c>
      <c r="F21" s="14"/>
      <c r="G21" s="15">
        <f t="shared" si="0"/>
        <v>11300</v>
      </c>
    </row>
    <row r="22" spans="1:7" x14ac:dyDescent="0.2">
      <c r="A22" s="12" t="s">
        <v>70</v>
      </c>
      <c r="B22" s="15">
        <f>5000</f>
        <v>5000</v>
      </c>
      <c r="C22" s="14"/>
      <c r="D22" s="14"/>
      <c r="E22" s="14"/>
      <c r="F22" s="14"/>
      <c r="G22" s="15">
        <f t="shared" si="0"/>
        <v>5000</v>
      </c>
    </row>
    <row r="23" spans="1:7" x14ac:dyDescent="0.2">
      <c r="A23" s="12" t="s">
        <v>71</v>
      </c>
      <c r="B23" s="16">
        <f>((((((((((((((((B6)+(B7))+(B8))+(B9))+(B10))+(B11))+(B12))+(B13))+(B14))+(B15))+(B16))+(B17))+(B18))+(B19))+(B20))+(B21))+(B22)</f>
        <v>5000</v>
      </c>
      <c r="C23" s="16">
        <f>((((((((((((((((C6)+(C7))+(C8))+(C9))+(C10))+(C11))+(C12))+(C13))+(C14))+(C15))+(C16))+(C17))+(C18))+(C19))+(C20))+(C21))+(C22)</f>
        <v>9975</v>
      </c>
      <c r="D23" s="16">
        <f>((((((((((((((((D6)+(D7))+(D8))+(D9))+(D10))+(D11))+(D12))+(D13))+(D14))+(D15))+(D16))+(D17))+(D18))+(D19))+(D20))+(D21))+(D22)</f>
        <v>5272.5</v>
      </c>
      <c r="E23" s="16">
        <f>((((((((((((((((E6)+(E7))+(E8))+(E9))+(E10))+(E11))+(E12))+(E13))+(E14))+(E15))+(E16))+(E17))+(E18))+(E19))+(E20))+(E21))+(E22)</f>
        <v>10000</v>
      </c>
      <c r="F23" s="16">
        <f>((((((((((((((((F6)+(F7))+(F8))+(F9))+(F10))+(F11))+(F12))+(F13))+(F14))+(F15))+(F16))+(F17))+(F18))+(F19))+(F20))+(F21))+(F22)</f>
        <v>9931.93</v>
      </c>
      <c r="G23" s="16">
        <f t="shared" si="0"/>
        <v>40179.43</v>
      </c>
    </row>
    <row r="24" spans="1:7" x14ac:dyDescent="0.2">
      <c r="A24" s="12"/>
      <c r="B24" s="14"/>
      <c r="C24" s="14"/>
      <c r="D24" s="14"/>
      <c r="E24" s="14"/>
      <c r="F24" s="14"/>
      <c r="G24" s="14"/>
    </row>
    <row r="27" spans="1:7" x14ac:dyDescent="0.2">
      <c r="A27" s="159" t="s">
        <v>72</v>
      </c>
      <c r="B27" s="147"/>
      <c r="C27" s="147"/>
      <c r="D27" s="147"/>
      <c r="E27" s="147"/>
      <c r="F27" s="147"/>
      <c r="G27" s="147"/>
    </row>
  </sheetData>
  <mergeCells count="4">
    <mergeCell ref="A1:G1"/>
    <mergeCell ref="A2:G2"/>
    <mergeCell ref="A3:G3"/>
    <mergeCell ref="A27:G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3:E9"/>
  <sheetViews>
    <sheetView workbookViewId="0">
      <selection activeCell="A14" sqref="A14"/>
    </sheetView>
  </sheetViews>
  <sheetFormatPr baseColWidth="10" defaultColWidth="9.1640625" defaultRowHeight="14" x14ac:dyDescent="0.2"/>
  <cols>
    <col min="1" max="1" width="26.6640625" style="8" bestFit="1" customWidth="1"/>
    <col min="2" max="2" width="16.33203125" style="10" bestFit="1" customWidth="1"/>
    <col min="3" max="3" width="10.6640625" style="10" bestFit="1" customWidth="1"/>
    <col min="4" max="4" width="11.33203125" style="10" bestFit="1" customWidth="1"/>
    <col min="5" max="5" width="9.1640625" style="10"/>
    <col min="6" max="16384" width="9.1640625" style="8"/>
  </cols>
  <sheetData>
    <row r="3" spans="1:4" x14ac:dyDescent="0.2">
      <c r="A3" s="40" t="s">
        <v>207</v>
      </c>
      <c r="B3" s="41" t="s">
        <v>210</v>
      </c>
    </row>
    <row r="4" spans="1:4" x14ac:dyDescent="0.2">
      <c r="A4" s="40" t="s">
        <v>205</v>
      </c>
      <c r="B4" s="10" t="s">
        <v>204</v>
      </c>
      <c r="C4" s="10" t="s">
        <v>209</v>
      </c>
      <c r="D4" s="10" t="s">
        <v>206</v>
      </c>
    </row>
    <row r="5" spans="1:4" x14ac:dyDescent="0.2">
      <c r="A5" s="42" t="s">
        <v>141</v>
      </c>
      <c r="B5" s="10">
        <v>21350</v>
      </c>
      <c r="C5" s="10">
        <v>15654.380000000001</v>
      </c>
      <c r="D5" s="10">
        <v>37004.380000000005</v>
      </c>
    </row>
    <row r="6" spans="1:4" x14ac:dyDescent="0.2">
      <c r="A6" s="42" t="s">
        <v>174</v>
      </c>
      <c r="B6" s="10">
        <v>-110</v>
      </c>
      <c r="D6" s="10">
        <v>-110</v>
      </c>
    </row>
    <row r="7" spans="1:4" x14ac:dyDescent="0.2">
      <c r="A7" s="42" t="s">
        <v>177</v>
      </c>
      <c r="B7" s="10">
        <v>3560</v>
      </c>
      <c r="C7" s="10">
        <v>1525</v>
      </c>
      <c r="D7" s="10">
        <v>5085</v>
      </c>
    </row>
    <row r="8" spans="1:4" x14ac:dyDescent="0.2">
      <c r="A8" s="42" t="s">
        <v>181</v>
      </c>
      <c r="B8" s="10">
        <v>900</v>
      </c>
      <c r="C8" s="10">
        <v>48136.25</v>
      </c>
      <c r="D8" s="10">
        <v>49036.25</v>
      </c>
    </row>
    <row r="9" spans="1:4" x14ac:dyDescent="0.2">
      <c r="A9" s="42" t="s">
        <v>206</v>
      </c>
      <c r="B9" s="10">
        <v>25700</v>
      </c>
      <c r="C9" s="10">
        <v>65315.630000000005</v>
      </c>
      <c r="D9" s="10">
        <v>91015.63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62"/>
  <sheetViews>
    <sheetView topLeftCell="A26" zoomScale="90" zoomScaleNormal="90" workbookViewId="0">
      <selection activeCell="A14" sqref="A14"/>
    </sheetView>
  </sheetViews>
  <sheetFormatPr baseColWidth="10" defaultColWidth="9.1640625" defaultRowHeight="15" x14ac:dyDescent="0.2"/>
  <cols>
    <col min="1" max="1" width="9.33203125" style="32" customWidth="1"/>
    <col min="2" max="2" width="12" style="32" customWidth="1"/>
    <col min="3" max="3" width="13.6640625" style="32" customWidth="1"/>
    <col min="4" max="4" width="7.6640625" style="32" customWidth="1"/>
    <col min="5" max="5" width="40.33203125" style="32" customWidth="1"/>
    <col min="6" max="6" width="86.83203125" style="32" customWidth="1"/>
    <col min="7" max="7" width="24" style="32" customWidth="1"/>
    <col min="8" max="8" width="22.33203125" style="32" customWidth="1"/>
    <col min="9" max="9" width="12.1640625" style="32" bestFit="1" customWidth="1"/>
    <col min="10" max="16384" width="9.1640625" style="32"/>
  </cols>
  <sheetData>
    <row r="1" spans="1:10" ht="25" x14ac:dyDescent="0.2">
      <c r="A1" s="34" t="s">
        <v>78</v>
      </c>
      <c r="B1" s="34" t="s">
        <v>79</v>
      </c>
      <c r="C1" s="34" t="s">
        <v>80</v>
      </c>
      <c r="D1" s="34" t="s">
        <v>81</v>
      </c>
      <c r="E1" s="34" t="s">
        <v>131</v>
      </c>
      <c r="F1" s="34" t="s">
        <v>82</v>
      </c>
      <c r="G1" s="34" t="s">
        <v>132</v>
      </c>
      <c r="H1" s="34" t="s">
        <v>133</v>
      </c>
      <c r="I1" s="34" t="s">
        <v>83</v>
      </c>
      <c r="J1" s="37" t="s">
        <v>208</v>
      </c>
    </row>
    <row r="2" spans="1:10" x14ac:dyDescent="0.2">
      <c r="A2" s="35" t="s">
        <v>142</v>
      </c>
      <c r="B2" s="35" t="s">
        <v>143</v>
      </c>
      <c r="C2" s="35">
        <v>1488</v>
      </c>
      <c r="D2" s="35" t="s">
        <v>92</v>
      </c>
      <c r="E2" s="35" t="s">
        <v>144</v>
      </c>
      <c r="F2" s="35" t="s">
        <v>145</v>
      </c>
      <c r="G2" s="35" t="s">
        <v>141</v>
      </c>
      <c r="H2" s="35" t="s">
        <v>146</v>
      </c>
      <c r="I2" s="36">
        <v>-1800</v>
      </c>
    </row>
    <row r="3" spans="1:10" x14ac:dyDescent="0.2">
      <c r="A3" s="35" t="s">
        <v>142</v>
      </c>
      <c r="B3" s="35" t="s">
        <v>143</v>
      </c>
      <c r="C3" s="35">
        <v>1496</v>
      </c>
      <c r="D3" s="35" t="s">
        <v>92</v>
      </c>
      <c r="E3" s="35" t="s">
        <v>67</v>
      </c>
      <c r="F3" s="35" t="s">
        <v>147</v>
      </c>
      <c r="G3" s="35" t="s">
        <v>141</v>
      </c>
      <c r="H3" s="35" t="s">
        <v>146</v>
      </c>
      <c r="I3" s="36">
        <v>975</v>
      </c>
    </row>
    <row r="4" spans="1:10" x14ac:dyDescent="0.2">
      <c r="A4" s="35" t="s">
        <v>142</v>
      </c>
      <c r="B4" s="35" t="s">
        <v>143</v>
      </c>
      <c r="C4" s="35">
        <v>1473</v>
      </c>
      <c r="D4" s="35" t="s">
        <v>92</v>
      </c>
      <c r="E4" s="35" t="s">
        <v>54</v>
      </c>
      <c r="F4" s="35" t="s">
        <v>148</v>
      </c>
      <c r="G4" s="35" t="s">
        <v>141</v>
      </c>
      <c r="H4" s="35" t="s">
        <v>146</v>
      </c>
      <c r="I4" s="36">
        <v>-500</v>
      </c>
    </row>
    <row r="5" spans="1:10" x14ac:dyDescent="0.2">
      <c r="A5" s="35" t="s">
        <v>142</v>
      </c>
      <c r="B5" s="35" t="s">
        <v>143</v>
      </c>
      <c r="C5" s="35">
        <v>1494</v>
      </c>
      <c r="D5" s="35" t="s">
        <v>92</v>
      </c>
      <c r="E5" s="35" t="s">
        <v>56</v>
      </c>
      <c r="F5" s="35" t="s">
        <v>149</v>
      </c>
      <c r="G5" s="35" t="s">
        <v>141</v>
      </c>
      <c r="H5" s="35" t="s">
        <v>146</v>
      </c>
      <c r="I5" s="36">
        <v>7237.5</v>
      </c>
      <c r="J5" s="35" t="s">
        <v>204</v>
      </c>
    </row>
    <row r="6" spans="1:10" x14ac:dyDescent="0.2">
      <c r="A6" s="35" t="s">
        <v>142</v>
      </c>
      <c r="B6" s="35" t="s">
        <v>143</v>
      </c>
      <c r="C6" s="35">
        <v>1493</v>
      </c>
      <c r="D6" s="35" t="s">
        <v>92</v>
      </c>
      <c r="E6" s="35" t="s">
        <v>150</v>
      </c>
      <c r="F6" s="35" t="s">
        <v>151</v>
      </c>
      <c r="G6" s="35" t="s">
        <v>141</v>
      </c>
      <c r="H6" s="35" t="s">
        <v>146</v>
      </c>
      <c r="I6" s="36">
        <v>4162.5</v>
      </c>
    </row>
    <row r="7" spans="1:10" x14ac:dyDescent="0.2">
      <c r="A7" s="35" t="s">
        <v>142</v>
      </c>
      <c r="B7" s="35" t="s">
        <v>143</v>
      </c>
      <c r="C7" s="35">
        <v>1492</v>
      </c>
      <c r="D7" s="35" t="s">
        <v>92</v>
      </c>
      <c r="E7" s="35" t="s">
        <v>150</v>
      </c>
      <c r="F7" s="35" t="s">
        <v>152</v>
      </c>
      <c r="G7" s="35" t="s">
        <v>141</v>
      </c>
      <c r="H7" s="35" t="s">
        <v>146</v>
      </c>
      <c r="I7" s="36">
        <v>4162.5</v>
      </c>
      <c r="J7" s="35" t="s">
        <v>204</v>
      </c>
    </row>
    <row r="8" spans="1:10" x14ac:dyDescent="0.2">
      <c r="A8" s="35" t="s">
        <v>142</v>
      </c>
      <c r="B8" s="35" t="s">
        <v>143</v>
      </c>
      <c r="C8" s="35">
        <v>1476</v>
      </c>
      <c r="D8" s="35" t="s">
        <v>92</v>
      </c>
      <c r="E8" s="35" t="s">
        <v>58</v>
      </c>
      <c r="F8" s="35" t="s">
        <v>153</v>
      </c>
      <c r="G8" s="35" t="s">
        <v>141</v>
      </c>
      <c r="H8" s="35" t="s">
        <v>146</v>
      </c>
      <c r="I8" s="36">
        <v>2581.25</v>
      </c>
      <c r="J8" s="35" t="s">
        <v>204</v>
      </c>
    </row>
    <row r="9" spans="1:10" x14ac:dyDescent="0.2">
      <c r="A9" s="35" t="s">
        <v>142</v>
      </c>
      <c r="B9" s="35" t="s">
        <v>143</v>
      </c>
      <c r="C9" s="35">
        <v>1477</v>
      </c>
      <c r="D9" s="35" t="s">
        <v>92</v>
      </c>
      <c r="E9" s="35" t="s">
        <v>58</v>
      </c>
      <c r="F9" s="35" t="s">
        <v>154</v>
      </c>
      <c r="G9" s="35" t="s">
        <v>141</v>
      </c>
      <c r="H9" s="35" t="s">
        <v>146</v>
      </c>
      <c r="I9" s="36">
        <v>2581.25</v>
      </c>
    </row>
    <row r="10" spans="1:10" x14ac:dyDescent="0.2">
      <c r="A10" s="35" t="s">
        <v>142</v>
      </c>
      <c r="B10" s="35" t="s">
        <v>143</v>
      </c>
      <c r="C10" s="35">
        <v>1480</v>
      </c>
      <c r="D10" s="35" t="s">
        <v>92</v>
      </c>
      <c r="E10" s="35" t="s">
        <v>61</v>
      </c>
      <c r="F10" s="35" t="s">
        <v>155</v>
      </c>
      <c r="G10" s="35" t="s">
        <v>141</v>
      </c>
      <c r="H10" s="35" t="s">
        <v>146</v>
      </c>
      <c r="I10" s="36">
        <v>2145</v>
      </c>
    </row>
    <row r="11" spans="1:10" x14ac:dyDescent="0.2">
      <c r="A11" s="35" t="s">
        <v>142</v>
      </c>
      <c r="B11" s="35" t="s">
        <v>143</v>
      </c>
      <c r="C11" s="35">
        <v>1481</v>
      </c>
      <c r="D11" s="35" t="s">
        <v>92</v>
      </c>
      <c r="E11" s="35" t="s">
        <v>156</v>
      </c>
      <c r="F11" s="35" t="s">
        <v>157</v>
      </c>
      <c r="G11" s="35" t="s">
        <v>141</v>
      </c>
      <c r="H11" s="35" t="s">
        <v>146</v>
      </c>
      <c r="I11" s="36">
        <v>2050</v>
      </c>
    </row>
    <row r="12" spans="1:10" x14ac:dyDescent="0.2">
      <c r="A12" s="35" t="s">
        <v>142</v>
      </c>
      <c r="B12" s="35" t="s">
        <v>143</v>
      </c>
      <c r="C12" s="35">
        <v>1495</v>
      </c>
      <c r="D12" s="35" t="s">
        <v>92</v>
      </c>
      <c r="E12" s="35" t="s">
        <v>56</v>
      </c>
      <c r="F12" s="35" t="s">
        <v>158</v>
      </c>
      <c r="G12" s="35" t="s">
        <v>141</v>
      </c>
      <c r="H12" s="35" t="s">
        <v>146</v>
      </c>
      <c r="I12" s="36">
        <v>1809.38</v>
      </c>
    </row>
    <row r="13" spans="1:10" x14ac:dyDescent="0.2">
      <c r="A13" s="35" t="s">
        <v>142</v>
      </c>
      <c r="B13" s="35" t="s">
        <v>143</v>
      </c>
      <c r="C13" s="35">
        <v>1487</v>
      </c>
      <c r="D13" s="35" t="s">
        <v>92</v>
      </c>
      <c r="E13" s="35" t="s">
        <v>144</v>
      </c>
      <c r="F13" s="35" t="s">
        <v>149</v>
      </c>
      <c r="G13" s="35" t="s">
        <v>141</v>
      </c>
      <c r="H13" s="35" t="s">
        <v>146</v>
      </c>
      <c r="I13" s="36">
        <v>1500</v>
      </c>
      <c r="J13" s="35" t="s">
        <v>204</v>
      </c>
    </row>
    <row r="14" spans="1:10" x14ac:dyDescent="0.2">
      <c r="A14" s="35" t="s">
        <v>142</v>
      </c>
      <c r="B14" s="35" t="s">
        <v>143</v>
      </c>
      <c r="C14" s="35">
        <v>1488</v>
      </c>
      <c r="D14" s="35" t="s">
        <v>92</v>
      </c>
      <c r="E14" s="35" t="s">
        <v>144</v>
      </c>
      <c r="F14" s="35" t="s">
        <v>159</v>
      </c>
      <c r="G14" s="35" t="s">
        <v>141</v>
      </c>
      <c r="H14" s="35" t="s">
        <v>146</v>
      </c>
      <c r="I14" s="36">
        <v>1500</v>
      </c>
    </row>
    <row r="15" spans="1:10" x14ac:dyDescent="0.2">
      <c r="A15" s="35" t="s">
        <v>142</v>
      </c>
      <c r="B15" s="35" t="s">
        <v>143</v>
      </c>
      <c r="C15" s="35">
        <v>1485</v>
      </c>
      <c r="D15" s="35" t="s">
        <v>92</v>
      </c>
      <c r="E15" s="35" t="s">
        <v>160</v>
      </c>
      <c r="F15" s="35" t="s">
        <v>161</v>
      </c>
      <c r="G15" s="35" t="s">
        <v>141</v>
      </c>
      <c r="H15" s="35" t="s">
        <v>146</v>
      </c>
      <c r="I15" s="36">
        <v>1250</v>
      </c>
      <c r="J15" s="35" t="s">
        <v>204</v>
      </c>
    </row>
    <row r="16" spans="1:10" x14ac:dyDescent="0.2">
      <c r="A16" s="35" t="s">
        <v>142</v>
      </c>
      <c r="B16" s="35" t="s">
        <v>143</v>
      </c>
      <c r="C16" s="35">
        <v>1487</v>
      </c>
      <c r="D16" s="35" t="s">
        <v>92</v>
      </c>
      <c r="E16" s="35" t="s">
        <v>144</v>
      </c>
      <c r="F16" s="35" t="s">
        <v>145</v>
      </c>
      <c r="G16" s="35" t="s">
        <v>141</v>
      </c>
      <c r="H16" s="35" t="s">
        <v>146</v>
      </c>
      <c r="I16" s="36">
        <v>-1800</v>
      </c>
      <c r="J16" s="35"/>
    </row>
    <row r="17" spans="1:10" x14ac:dyDescent="0.2">
      <c r="A17" s="35" t="s">
        <v>142</v>
      </c>
      <c r="B17" s="35" t="s">
        <v>143</v>
      </c>
      <c r="C17" s="35">
        <v>1497</v>
      </c>
      <c r="D17" s="35" t="s">
        <v>92</v>
      </c>
      <c r="E17" s="35" t="s">
        <v>60</v>
      </c>
      <c r="F17" s="35" t="s">
        <v>155</v>
      </c>
      <c r="G17" s="35" t="s">
        <v>141</v>
      </c>
      <c r="H17" s="35" t="s">
        <v>146</v>
      </c>
      <c r="I17" s="36">
        <v>975</v>
      </c>
    </row>
    <row r="18" spans="1:10" x14ac:dyDescent="0.2">
      <c r="A18" s="35" t="s">
        <v>142</v>
      </c>
      <c r="B18" s="35" t="s">
        <v>143</v>
      </c>
      <c r="C18" s="35">
        <v>1478</v>
      </c>
      <c r="D18" s="35" t="s">
        <v>92</v>
      </c>
      <c r="E18" s="35" t="s">
        <v>162</v>
      </c>
      <c r="F18" s="35" t="s">
        <v>163</v>
      </c>
      <c r="G18" s="35" t="s">
        <v>141</v>
      </c>
      <c r="H18" s="35" t="s">
        <v>146</v>
      </c>
      <c r="I18" s="36">
        <v>968.75</v>
      </c>
      <c r="J18" s="35" t="s">
        <v>204</v>
      </c>
    </row>
    <row r="19" spans="1:10" x14ac:dyDescent="0.2">
      <c r="A19" s="35" t="s">
        <v>142</v>
      </c>
      <c r="B19" s="35" t="s">
        <v>143</v>
      </c>
      <c r="C19" s="35">
        <v>1479</v>
      </c>
      <c r="D19" s="35" t="s">
        <v>92</v>
      </c>
      <c r="E19" s="35" t="s">
        <v>162</v>
      </c>
      <c r="F19" s="35" t="s">
        <v>164</v>
      </c>
      <c r="G19" s="35" t="s">
        <v>141</v>
      </c>
      <c r="H19" s="35" t="s">
        <v>146</v>
      </c>
      <c r="I19" s="36">
        <v>968.75</v>
      </c>
    </row>
    <row r="20" spans="1:10" x14ac:dyDescent="0.2">
      <c r="A20" s="35" t="s">
        <v>142</v>
      </c>
      <c r="B20" s="35" t="s">
        <v>143</v>
      </c>
      <c r="C20" s="35">
        <v>1475</v>
      </c>
      <c r="D20" s="35" t="s">
        <v>92</v>
      </c>
      <c r="E20" s="35" t="s">
        <v>55</v>
      </c>
      <c r="F20" s="35" t="s">
        <v>165</v>
      </c>
      <c r="G20" s="35" t="s">
        <v>141</v>
      </c>
      <c r="H20" s="35" t="s">
        <v>146</v>
      </c>
      <c r="I20" s="36">
        <v>731.25</v>
      </c>
    </row>
    <row r="21" spans="1:10" x14ac:dyDescent="0.2">
      <c r="A21" s="35" t="s">
        <v>142</v>
      </c>
      <c r="B21" s="35" t="s">
        <v>143</v>
      </c>
      <c r="C21" s="35">
        <v>1484</v>
      </c>
      <c r="D21" s="35" t="s">
        <v>92</v>
      </c>
      <c r="E21" s="35" t="s">
        <v>63</v>
      </c>
      <c r="F21" s="35" t="s">
        <v>166</v>
      </c>
      <c r="G21" s="35" t="s">
        <v>141</v>
      </c>
      <c r="H21" s="35" t="s">
        <v>146</v>
      </c>
      <c r="I21" s="36">
        <v>625</v>
      </c>
    </row>
    <row r="22" spans="1:10" x14ac:dyDescent="0.2">
      <c r="A22" s="35" t="s">
        <v>142</v>
      </c>
      <c r="B22" s="35" t="s">
        <v>143</v>
      </c>
      <c r="C22" s="35">
        <v>1483</v>
      </c>
      <c r="D22" s="35" t="s">
        <v>92</v>
      </c>
      <c r="E22" s="35" t="s">
        <v>63</v>
      </c>
      <c r="F22" s="35" t="s">
        <v>167</v>
      </c>
      <c r="G22" s="35" t="s">
        <v>141</v>
      </c>
      <c r="H22" s="35" t="s">
        <v>146</v>
      </c>
      <c r="I22" s="36">
        <v>625</v>
      </c>
      <c r="J22" s="35" t="s">
        <v>204</v>
      </c>
    </row>
    <row r="23" spans="1:10" x14ac:dyDescent="0.2">
      <c r="A23" s="35" t="s">
        <v>142</v>
      </c>
      <c r="B23" s="35" t="s">
        <v>143</v>
      </c>
      <c r="C23" s="35">
        <v>1489</v>
      </c>
      <c r="D23" s="35" t="s">
        <v>92</v>
      </c>
      <c r="E23" s="35" t="s">
        <v>168</v>
      </c>
      <c r="F23" s="35" t="s">
        <v>149</v>
      </c>
      <c r="G23" s="35" t="s">
        <v>141</v>
      </c>
      <c r="H23" s="35" t="s">
        <v>146</v>
      </c>
      <c r="I23" s="36">
        <v>575</v>
      </c>
      <c r="J23" s="35" t="s">
        <v>204</v>
      </c>
    </row>
    <row r="24" spans="1:10" x14ac:dyDescent="0.2">
      <c r="A24" s="35" t="s">
        <v>142</v>
      </c>
      <c r="B24" s="35" t="s">
        <v>143</v>
      </c>
      <c r="C24" s="35">
        <v>1473</v>
      </c>
      <c r="D24" s="35" t="s">
        <v>92</v>
      </c>
      <c r="E24" s="35" t="s">
        <v>54</v>
      </c>
      <c r="F24" s="35" t="s">
        <v>169</v>
      </c>
      <c r="G24" s="35" t="s">
        <v>141</v>
      </c>
      <c r="H24" s="35" t="s">
        <v>146</v>
      </c>
      <c r="I24" s="36">
        <v>450</v>
      </c>
    </row>
    <row r="25" spans="1:10" x14ac:dyDescent="0.2">
      <c r="A25" s="35" t="s">
        <v>142</v>
      </c>
      <c r="B25" s="35" t="s">
        <v>143</v>
      </c>
      <c r="C25" s="35">
        <v>1482</v>
      </c>
      <c r="D25" s="35" t="s">
        <v>92</v>
      </c>
      <c r="E25" s="35" t="s">
        <v>63</v>
      </c>
      <c r="F25" s="35" t="s">
        <v>170</v>
      </c>
      <c r="G25" s="35" t="s">
        <v>141</v>
      </c>
      <c r="H25" s="35" t="s">
        <v>146</v>
      </c>
      <c r="I25" s="36">
        <v>325</v>
      </c>
      <c r="J25" s="35" t="s">
        <v>204</v>
      </c>
    </row>
    <row r="26" spans="1:10" x14ac:dyDescent="0.2">
      <c r="A26" s="35" t="s">
        <v>142</v>
      </c>
      <c r="B26" s="35" t="s">
        <v>143</v>
      </c>
      <c r="C26" s="35">
        <v>1491</v>
      </c>
      <c r="D26" s="35" t="s">
        <v>92</v>
      </c>
      <c r="E26" s="35" t="s">
        <v>68</v>
      </c>
      <c r="F26" s="35" t="s">
        <v>171</v>
      </c>
      <c r="G26" s="35" t="s">
        <v>141</v>
      </c>
      <c r="H26" s="35" t="s">
        <v>146</v>
      </c>
      <c r="I26" s="36">
        <v>325</v>
      </c>
    </row>
    <row r="27" spans="1:10" x14ac:dyDescent="0.2">
      <c r="A27" s="35" t="s">
        <v>142</v>
      </c>
      <c r="B27" s="35" t="s">
        <v>143</v>
      </c>
      <c r="C27" s="35">
        <v>1486</v>
      </c>
      <c r="D27" s="35" t="s">
        <v>92</v>
      </c>
      <c r="E27" s="35" t="s">
        <v>160</v>
      </c>
      <c r="F27" s="35" t="s">
        <v>166</v>
      </c>
      <c r="G27" s="35" t="s">
        <v>141</v>
      </c>
      <c r="H27" s="35" t="s">
        <v>146</v>
      </c>
      <c r="I27" s="36">
        <v>312.5</v>
      </c>
    </row>
    <row r="28" spans="1:10" x14ac:dyDescent="0.2">
      <c r="A28" s="35" t="s">
        <v>142</v>
      </c>
      <c r="B28" s="35" t="s">
        <v>143</v>
      </c>
      <c r="C28" s="35">
        <v>1490</v>
      </c>
      <c r="D28" s="35" t="s">
        <v>92</v>
      </c>
      <c r="E28" s="35" t="s">
        <v>168</v>
      </c>
      <c r="F28" s="35" t="s">
        <v>166</v>
      </c>
      <c r="G28" s="35" t="s">
        <v>141</v>
      </c>
      <c r="H28" s="35" t="s">
        <v>146</v>
      </c>
      <c r="I28" s="36">
        <v>143.75</v>
      </c>
    </row>
    <row r="29" spans="1:10" x14ac:dyDescent="0.2">
      <c r="A29" s="35" t="s">
        <v>172</v>
      </c>
      <c r="B29" s="35" t="s">
        <v>143</v>
      </c>
      <c r="C29" s="35">
        <v>1559</v>
      </c>
      <c r="D29" s="35" t="s">
        <v>92</v>
      </c>
      <c r="E29" s="35" t="s">
        <v>58</v>
      </c>
      <c r="F29" s="35" t="s">
        <v>173</v>
      </c>
      <c r="G29" s="35" t="s">
        <v>141</v>
      </c>
      <c r="H29" s="35" t="s">
        <v>146</v>
      </c>
      <c r="I29" s="36">
        <v>2125</v>
      </c>
      <c r="J29" s="35" t="s">
        <v>204</v>
      </c>
    </row>
    <row r="30" spans="1:10" x14ac:dyDescent="0.2">
      <c r="A30" s="35" t="s">
        <v>172</v>
      </c>
      <c r="B30" s="35" t="s">
        <v>143</v>
      </c>
      <c r="C30" s="35">
        <v>1559</v>
      </c>
      <c r="D30" s="35" t="s">
        <v>92</v>
      </c>
      <c r="E30" s="35" t="s">
        <v>58</v>
      </c>
      <c r="F30" s="35" t="s">
        <v>175</v>
      </c>
      <c r="G30" s="35" t="s">
        <v>174</v>
      </c>
      <c r="H30" s="35" t="s">
        <v>146</v>
      </c>
      <c r="I30" s="36">
        <v>-65</v>
      </c>
      <c r="J30" s="35" t="s">
        <v>204</v>
      </c>
    </row>
    <row r="31" spans="1:10" x14ac:dyDescent="0.2">
      <c r="A31" s="35" t="s">
        <v>172</v>
      </c>
      <c r="B31" s="35" t="s">
        <v>143</v>
      </c>
      <c r="C31" s="35">
        <v>1559</v>
      </c>
      <c r="D31" s="35" t="s">
        <v>92</v>
      </c>
      <c r="E31" s="35" t="s">
        <v>58</v>
      </c>
      <c r="F31" s="35" t="s">
        <v>176</v>
      </c>
      <c r="G31" s="35" t="s">
        <v>174</v>
      </c>
      <c r="H31" s="35" t="s">
        <v>146</v>
      </c>
      <c r="I31" s="36">
        <v>-45</v>
      </c>
      <c r="J31" s="35" t="s">
        <v>204</v>
      </c>
    </row>
    <row r="32" spans="1:10" x14ac:dyDescent="0.2">
      <c r="A32" s="35" t="s">
        <v>142</v>
      </c>
      <c r="B32" s="35" t="s">
        <v>143</v>
      </c>
      <c r="C32" s="35">
        <v>1488</v>
      </c>
      <c r="D32" s="35" t="s">
        <v>92</v>
      </c>
      <c r="E32" s="35" t="s">
        <v>144</v>
      </c>
      <c r="F32" s="35" t="s">
        <v>178</v>
      </c>
      <c r="G32" s="35" t="s">
        <v>177</v>
      </c>
      <c r="H32" s="35" t="s">
        <v>146</v>
      </c>
      <c r="I32" s="36">
        <v>300</v>
      </c>
    </row>
    <row r="33" spans="1:10" x14ac:dyDescent="0.2">
      <c r="A33" s="35" t="s">
        <v>142</v>
      </c>
      <c r="B33" s="35" t="s">
        <v>143</v>
      </c>
      <c r="C33" s="35">
        <v>1485</v>
      </c>
      <c r="D33" s="35" t="s">
        <v>92</v>
      </c>
      <c r="E33" s="35" t="s">
        <v>160</v>
      </c>
      <c r="F33" s="35" t="s">
        <v>178</v>
      </c>
      <c r="G33" s="35" t="s">
        <v>177</v>
      </c>
      <c r="H33" s="35" t="s">
        <v>146</v>
      </c>
      <c r="I33" s="36">
        <v>250</v>
      </c>
      <c r="J33" s="35" t="s">
        <v>204</v>
      </c>
    </row>
    <row r="34" spans="1:10" x14ac:dyDescent="0.2">
      <c r="A34" s="35" t="s">
        <v>142</v>
      </c>
      <c r="B34" s="35" t="s">
        <v>143</v>
      </c>
      <c r="C34" s="35">
        <v>1489</v>
      </c>
      <c r="D34" s="35" t="s">
        <v>92</v>
      </c>
      <c r="E34" s="35" t="s">
        <v>168</v>
      </c>
      <c r="F34" s="35" t="s">
        <v>178</v>
      </c>
      <c r="G34" s="35" t="s">
        <v>177</v>
      </c>
      <c r="H34" s="35" t="s">
        <v>146</v>
      </c>
      <c r="I34" s="36">
        <v>115</v>
      </c>
      <c r="J34" s="35" t="s">
        <v>204</v>
      </c>
    </row>
    <row r="35" spans="1:10" x14ac:dyDescent="0.2">
      <c r="A35" s="35" t="s">
        <v>142</v>
      </c>
      <c r="B35" s="35" t="s">
        <v>143</v>
      </c>
      <c r="C35" s="35">
        <v>1486</v>
      </c>
      <c r="D35" s="35" t="s">
        <v>92</v>
      </c>
      <c r="E35" s="35" t="s">
        <v>160</v>
      </c>
      <c r="F35" s="35" t="s">
        <v>178</v>
      </c>
      <c r="G35" s="35" t="s">
        <v>177</v>
      </c>
      <c r="H35" s="35" t="s">
        <v>146</v>
      </c>
      <c r="I35" s="36">
        <v>62.5</v>
      </c>
    </row>
    <row r="36" spans="1:10" x14ac:dyDescent="0.2">
      <c r="A36" s="35" t="s">
        <v>142</v>
      </c>
      <c r="B36" s="35" t="s">
        <v>143</v>
      </c>
      <c r="C36" s="35">
        <v>1490</v>
      </c>
      <c r="D36" s="35" t="s">
        <v>92</v>
      </c>
      <c r="E36" s="35" t="s">
        <v>168</v>
      </c>
      <c r="F36" s="35" t="s">
        <v>178</v>
      </c>
      <c r="G36" s="35" t="s">
        <v>177</v>
      </c>
      <c r="H36" s="35" t="s">
        <v>146</v>
      </c>
      <c r="I36" s="36">
        <v>28.75</v>
      </c>
    </row>
    <row r="37" spans="1:10" x14ac:dyDescent="0.2">
      <c r="A37" s="35" t="s">
        <v>142</v>
      </c>
      <c r="B37" s="35" t="s">
        <v>143</v>
      </c>
      <c r="C37" s="35">
        <v>1494</v>
      </c>
      <c r="D37" s="35" t="s">
        <v>92</v>
      </c>
      <c r="E37" s="35" t="s">
        <v>56</v>
      </c>
      <c r="F37" s="35" t="s">
        <v>178</v>
      </c>
      <c r="G37" s="35" t="s">
        <v>177</v>
      </c>
      <c r="H37" s="35" t="s">
        <v>146</v>
      </c>
      <c r="I37" s="36">
        <v>2895</v>
      </c>
      <c r="J37" s="35" t="s">
        <v>204</v>
      </c>
    </row>
    <row r="38" spans="1:10" x14ac:dyDescent="0.2">
      <c r="A38" s="35" t="s">
        <v>142</v>
      </c>
      <c r="B38" s="35" t="s">
        <v>143</v>
      </c>
      <c r="C38" s="35">
        <v>1495</v>
      </c>
      <c r="D38" s="35" t="s">
        <v>92</v>
      </c>
      <c r="E38" s="35" t="s">
        <v>56</v>
      </c>
      <c r="F38" s="35" t="s">
        <v>178</v>
      </c>
      <c r="G38" s="35" t="s">
        <v>177</v>
      </c>
      <c r="H38" s="35" t="s">
        <v>146</v>
      </c>
      <c r="I38" s="36">
        <v>723.75</v>
      </c>
    </row>
    <row r="39" spans="1:10" ht="23" x14ac:dyDescent="0.2">
      <c r="A39" s="35" t="s">
        <v>142</v>
      </c>
      <c r="B39" s="35" t="s">
        <v>143</v>
      </c>
      <c r="C39" s="35">
        <v>1481</v>
      </c>
      <c r="D39" s="35" t="s">
        <v>92</v>
      </c>
      <c r="E39" s="35" t="s">
        <v>156</v>
      </c>
      <c r="F39" s="35" t="s">
        <v>179</v>
      </c>
      <c r="G39" s="35" t="s">
        <v>177</v>
      </c>
      <c r="H39" s="35" t="s">
        <v>146</v>
      </c>
      <c r="I39" s="36">
        <v>410</v>
      </c>
    </row>
    <row r="40" spans="1:10" x14ac:dyDescent="0.2">
      <c r="A40" s="35" t="s">
        <v>142</v>
      </c>
      <c r="B40" s="35" t="s">
        <v>143</v>
      </c>
      <c r="C40" s="35">
        <v>1487</v>
      </c>
      <c r="D40" s="35" t="s">
        <v>92</v>
      </c>
      <c r="E40" s="35" t="s">
        <v>144</v>
      </c>
      <c r="F40" s="35" t="s">
        <v>178</v>
      </c>
      <c r="G40" s="35" t="s">
        <v>177</v>
      </c>
      <c r="H40" s="35" t="s">
        <v>146</v>
      </c>
      <c r="I40" s="36">
        <v>300</v>
      </c>
      <c r="J40" s="35" t="s">
        <v>204</v>
      </c>
    </row>
    <row r="41" spans="1:10" x14ac:dyDescent="0.2">
      <c r="A41" s="35" t="s">
        <v>172</v>
      </c>
      <c r="B41" s="35" t="s">
        <v>143</v>
      </c>
      <c r="C41" s="35">
        <v>1559</v>
      </c>
      <c r="D41" s="35" t="s">
        <v>92</v>
      </c>
      <c r="E41" s="35" t="s">
        <v>58</v>
      </c>
      <c r="F41" s="35" t="s">
        <v>180</v>
      </c>
      <c r="G41" s="35" t="s">
        <v>177</v>
      </c>
      <c r="H41" s="35" t="s">
        <v>146</v>
      </c>
      <c r="I41" s="36">
        <v>0</v>
      </c>
      <c r="J41" s="35" t="s">
        <v>204</v>
      </c>
    </row>
    <row r="42" spans="1:10" x14ac:dyDescent="0.2">
      <c r="A42" s="35" t="s">
        <v>182</v>
      </c>
      <c r="B42" s="35" t="s">
        <v>143</v>
      </c>
      <c r="C42" s="35">
        <v>1437</v>
      </c>
      <c r="D42" s="35" t="s">
        <v>92</v>
      </c>
      <c r="E42" s="35" t="s">
        <v>70</v>
      </c>
      <c r="F42" s="35" t="s">
        <v>183</v>
      </c>
      <c r="G42" s="35" t="s">
        <v>181</v>
      </c>
      <c r="H42" s="35" t="s">
        <v>146</v>
      </c>
      <c r="I42" s="36">
        <v>5000</v>
      </c>
    </row>
    <row r="43" spans="1:10" x14ac:dyDescent="0.2">
      <c r="A43" s="35" t="s">
        <v>182</v>
      </c>
      <c r="B43" s="35" t="s">
        <v>143</v>
      </c>
      <c r="C43" s="35">
        <v>1438</v>
      </c>
      <c r="D43" s="35" t="s">
        <v>92</v>
      </c>
      <c r="E43" s="35" t="s">
        <v>184</v>
      </c>
      <c r="F43" s="35" t="s">
        <v>185</v>
      </c>
      <c r="G43" s="35" t="s">
        <v>181</v>
      </c>
      <c r="H43" s="35" t="s">
        <v>146</v>
      </c>
      <c r="I43" s="36">
        <v>9000</v>
      </c>
    </row>
    <row r="44" spans="1:10" x14ac:dyDescent="0.2">
      <c r="A44" s="35" t="s">
        <v>186</v>
      </c>
      <c r="B44" s="35" t="s">
        <v>143</v>
      </c>
      <c r="C44" s="35">
        <v>1452</v>
      </c>
      <c r="D44" s="35" t="s">
        <v>92</v>
      </c>
      <c r="E44" s="35" t="s">
        <v>187</v>
      </c>
      <c r="F44" s="35" t="s">
        <v>188</v>
      </c>
      <c r="G44" s="35" t="s">
        <v>181</v>
      </c>
      <c r="H44" s="35" t="s">
        <v>146</v>
      </c>
      <c r="I44" s="36">
        <v>575</v>
      </c>
    </row>
    <row r="45" spans="1:10" x14ac:dyDescent="0.2">
      <c r="A45" s="35" t="s">
        <v>189</v>
      </c>
      <c r="B45" s="35" t="s">
        <v>143</v>
      </c>
      <c r="C45" s="35">
        <v>1461</v>
      </c>
      <c r="D45" s="35" t="s">
        <v>92</v>
      </c>
      <c r="E45" s="35" t="s">
        <v>190</v>
      </c>
      <c r="F45" s="35" t="s">
        <v>191</v>
      </c>
      <c r="G45" s="35" t="s">
        <v>181</v>
      </c>
      <c r="H45" s="35" t="s">
        <v>146</v>
      </c>
      <c r="I45" s="36">
        <v>350</v>
      </c>
    </row>
    <row r="46" spans="1:10" x14ac:dyDescent="0.2">
      <c r="A46" s="35" t="s">
        <v>189</v>
      </c>
      <c r="B46" s="35" t="s">
        <v>143</v>
      </c>
      <c r="C46" s="35">
        <v>1460</v>
      </c>
      <c r="D46" s="35" t="s">
        <v>92</v>
      </c>
      <c r="E46" s="35" t="s">
        <v>192</v>
      </c>
      <c r="F46" s="35" t="s">
        <v>193</v>
      </c>
      <c r="G46" s="35" t="s">
        <v>181</v>
      </c>
      <c r="H46" s="35" t="s">
        <v>146</v>
      </c>
      <c r="I46" s="36">
        <v>575</v>
      </c>
    </row>
    <row r="47" spans="1:10" ht="23" x14ac:dyDescent="0.2">
      <c r="A47" s="35" t="s">
        <v>142</v>
      </c>
      <c r="B47" s="35" t="s">
        <v>143</v>
      </c>
      <c r="C47" s="35">
        <v>1483</v>
      </c>
      <c r="D47" s="35" t="s">
        <v>92</v>
      </c>
      <c r="E47" s="35" t="s">
        <v>63</v>
      </c>
      <c r="F47" s="35" t="s">
        <v>179</v>
      </c>
      <c r="G47" s="35" t="s">
        <v>181</v>
      </c>
      <c r="H47" s="35" t="s">
        <v>146</v>
      </c>
      <c r="I47" s="36">
        <v>125</v>
      </c>
      <c r="J47" s="35" t="s">
        <v>204</v>
      </c>
    </row>
    <row r="48" spans="1:10" ht="23" x14ac:dyDescent="0.2">
      <c r="A48" s="35" t="s">
        <v>142</v>
      </c>
      <c r="B48" s="35" t="s">
        <v>143</v>
      </c>
      <c r="C48" s="35">
        <v>1484</v>
      </c>
      <c r="D48" s="35" t="s">
        <v>92</v>
      </c>
      <c r="E48" s="35" t="s">
        <v>63</v>
      </c>
      <c r="F48" s="35" t="s">
        <v>179</v>
      </c>
      <c r="G48" s="35" t="s">
        <v>181</v>
      </c>
      <c r="H48" s="35" t="s">
        <v>146</v>
      </c>
      <c r="I48" s="36">
        <v>125</v>
      </c>
    </row>
    <row r="49" spans="1:10" x14ac:dyDescent="0.2">
      <c r="A49" s="35" t="s">
        <v>142</v>
      </c>
      <c r="B49" s="35" t="s">
        <v>143</v>
      </c>
      <c r="C49" s="35">
        <v>1475</v>
      </c>
      <c r="D49" s="35" t="s">
        <v>92</v>
      </c>
      <c r="E49" s="35" t="s">
        <v>55</v>
      </c>
      <c r="F49" s="35" t="s">
        <v>194</v>
      </c>
      <c r="G49" s="35" t="s">
        <v>181</v>
      </c>
      <c r="H49" s="35" t="s">
        <v>146</v>
      </c>
      <c r="I49" s="36">
        <v>146.25</v>
      </c>
    </row>
    <row r="50" spans="1:10" x14ac:dyDescent="0.2">
      <c r="A50" s="35" t="s">
        <v>142</v>
      </c>
      <c r="B50" s="35" t="s">
        <v>143</v>
      </c>
      <c r="C50" s="35">
        <v>1479</v>
      </c>
      <c r="D50" s="35" t="s">
        <v>92</v>
      </c>
      <c r="E50" s="35" t="s">
        <v>162</v>
      </c>
      <c r="F50" s="35" t="s">
        <v>195</v>
      </c>
      <c r="G50" s="35" t="s">
        <v>181</v>
      </c>
      <c r="H50" s="35" t="s">
        <v>146</v>
      </c>
      <c r="I50" s="36">
        <v>193.75</v>
      </c>
    </row>
    <row r="51" spans="1:10" x14ac:dyDescent="0.2">
      <c r="A51" s="35" t="s">
        <v>142</v>
      </c>
      <c r="B51" s="35" t="s">
        <v>143</v>
      </c>
      <c r="C51" s="35">
        <v>1478</v>
      </c>
      <c r="D51" s="35" t="s">
        <v>92</v>
      </c>
      <c r="E51" s="35" t="s">
        <v>162</v>
      </c>
      <c r="F51" s="35" t="s">
        <v>195</v>
      </c>
      <c r="G51" s="35" t="s">
        <v>181</v>
      </c>
      <c r="H51" s="35" t="s">
        <v>146</v>
      </c>
      <c r="I51" s="36">
        <v>193.75</v>
      </c>
      <c r="J51" s="35" t="s">
        <v>204</v>
      </c>
    </row>
    <row r="52" spans="1:10" ht="23" x14ac:dyDescent="0.2">
      <c r="A52" s="35" t="s">
        <v>142</v>
      </c>
      <c r="B52" s="35" t="s">
        <v>143</v>
      </c>
      <c r="C52" s="35">
        <v>1477</v>
      </c>
      <c r="D52" s="35" t="s">
        <v>92</v>
      </c>
      <c r="E52" s="35" t="s">
        <v>58</v>
      </c>
      <c r="F52" s="35" t="s">
        <v>196</v>
      </c>
      <c r="G52" s="35" t="s">
        <v>181</v>
      </c>
      <c r="H52" s="35" t="s">
        <v>146</v>
      </c>
      <c r="I52" s="36">
        <v>516.25</v>
      </c>
    </row>
    <row r="53" spans="1:10" ht="23" x14ac:dyDescent="0.2">
      <c r="A53" s="35" t="s">
        <v>142</v>
      </c>
      <c r="B53" s="35" t="s">
        <v>143</v>
      </c>
      <c r="C53" s="35">
        <v>1476</v>
      </c>
      <c r="D53" s="35" t="s">
        <v>92</v>
      </c>
      <c r="E53" s="35" t="s">
        <v>58</v>
      </c>
      <c r="F53" s="35" t="s">
        <v>196</v>
      </c>
      <c r="G53" s="35" t="s">
        <v>181</v>
      </c>
      <c r="H53" s="35" t="s">
        <v>146</v>
      </c>
      <c r="I53" s="36">
        <v>516.25</v>
      </c>
      <c r="J53" s="35" t="s">
        <v>204</v>
      </c>
    </row>
    <row r="54" spans="1:10" ht="23" x14ac:dyDescent="0.2">
      <c r="A54" s="35" t="s">
        <v>142</v>
      </c>
      <c r="B54" s="35" t="s">
        <v>143</v>
      </c>
      <c r="C54" s="35">
        <v>1473</v>
      </c>
      <c r="D54" s="35" t="s">
        <v>92</v>
      </c>
      <c r="E54" s="35" t="s">
        <v>54</v>
      </c>
      <c r="F54" s="35" t="s">
        <v>179</v>
      </c>
      <c r="G54" s="35" t="s">
        <v>181</v>
      </c>
      <c r="H54" s="35" t="s">
        <v>146</v>
      </c>
      <c r="I54" s="36">
        <v>90</v>
      </c>
    </row>
    <row r="55" spans="1:10" x14ac:dyDescent="0.2">
      <c r="A55" s="35" t="s">
        <v>142</v>
      </c>
      <c r="B55" s="35" t="s">
        <v>143</v>
      </c>
      <c r="C55" s="35">
        <v>1491</v>
      </c>
      <c r="D55" s="35" t="s">
        <v>92</v>
      </c>
      <c r="E55" s="35" t="s">
        <v>68</v>
      </c>
      <c r="F55" s="35" t="s">
        <v>194</v>
      </c>
      <c r="G55" s="35" t="s">
        <v>181</v>
      </c>
      <c r="H55" s="35" t="s">
        <v>146</v>
      </c>
      <c r="I55" s="36">
        <v>65</v>
      </c>
    </row>
    <row r="56" spans="1:10" ht="23" x14ac:dyDescent="0.2">
      <c r="A56" s="35" t="s">
        <v>142</v>
      </c>
      <c r="B56" s="35" t="s">
        <v>143</v>
      </c>
      <c r="C56" s="35">
        <v>1482</v>
      </c>
      <c r="D56" s="35" t="s">
        <v>92</v>
      </c>
      <c r="E56" s="35" t="s">
        <v>63</v>
      </c>
      <c r="F56" s="35" t="s">
        <v>179</v>
      </c>
      <c r="G56" s="35" t="s">
        <v>181</v>
      </c>
      <c r="H56" s="35" t="s">
        <v>146</v>
      </c>
      <c r="I56" s="36">
        <v>65</v>
      </c>
      <c r="J56" s="35" t="s">
        <v>204</v>
      </c>
    </row>
    <row r="57" spans="1:10" x14ac:dyDescent="0.2">
      <c r="A57" s="35" t="s">
        <v>197</v>
      </c>
      <c r="B57" s="35" t="s">
        <v>143</v>
      </c>
      <c r="C57" s="35">
        <v>1513</v>
      </c>
      <c r="D57" s="35" t="s">
        <v>92</v>
      </c>
      <c r="E57" s="35" t="s">
        <v>198</v>
      </c>
      <c r="F57" s="35" t="s">
        <v>199</v>
      </c>
      <c r="G57" s="35" t="s">
        <v>181</v>
      </c>
      <c r="H57" s="35" t="s">
        <v>146</v>
      </c>
      <c r="I57" s="36">
        <v>10000</v>
      </c>
    </row>
    <row r="58" spans="1:10" x14ac:dyDescent="0.2">
      <c r="A58" s="35" t="s">
        <v>200</v>
      </c>
      <c r="B58" s="35" t="s">
        <v>143</v>
      </c>
      <c r="C58" s="35">
        <v>1554</v>
      </c>
      <c r="D58" s="35" t="s">
        <v>92</v>
      </c>
      <c r="E58" s="35" t="s">
        <v>162</v>
      </c>
      <c r="F58" s="35" t="s">
        <v>201</v>
      </c>
      <c r="G58" s="35" t="s">
        <v>181</v>
      </c>
      <c r="H58" s="35" t="s">
        <v>146</v>
      </c>
      <c r="I58" s="36">
        <v>20000</v>
      </c>
    </row>
    <row r="59" spans="1:10" x14ac:dyDescent="0.2">
      <c r="A59" s="35" t="s">
        <v>202</v>
      </c>
      <c r="B59" s="35" t="s">
        <v>143</v>
      </c>
      <c r="C59" s="35">
        <v>1580</v>
      </c>
      <c r="D59" s="35" t="s">
        <v>92</v>
      </c>
      <c r="E59" s="35" t="s">
        <v>66</v>
      </c>
      <c r="F59" s="35" t="s">
        <v>203</v>
      </c>
      <c r="G59" s="35" t="s">
        <v>181</v>
      </c>
      <c r="H59" s="35" t="s">
        <v>146</v>
      </c>
      <c r="I59" s="36">
        <v>1500</v>
      </c>
    </row>
    <row r="61" spans="1:10" ht="16" thickBot="1" x14ac:dyDescent="0.25">
      <c r="I61" s="39">
        <f>SUM(I2:I60)</f>
        <v>91015.63</v>
      </c>
    </row>
    <row r="62" spans="1:10" ht="16" thickTop="1" x14ac:dyDescent="0.2"/>
  </sheetData>
  <autoFilter ref="A1:J227" xr:uid="{00000000-0009-0000-0000-00000F000000}"/>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44"/>
  <sheetViews>
    <sheetView workbookViewId="0">
      <selection activeCell="G26" sqref="G26"/>
    </sheetView>
  </sheetViews>
  <sheetFormatPr baseColWidth="10" defaultColWidth="8.83203125" defaultRowHeight="15" x14ac:dyDescent="0.2"/>
  <cols>
    <col min="2" max="2" width="20.6640625" customWidth="1"/>
    <col min="3" max="3" width="12.6640625" bestFit="1" customWidth="1"/>
    <col min="5" max="5" width="25.6640625" bestFit="1" customWidth="1"/>
    <col min="7" max="7" width="14" bestFit="1" customWidth="1"/>
  </cols>
  <sheetData>
    <row r="1" spans="1:10" x14ac:dyDescent="0.2">
      <c r="A1" s="109" t="s">
        <v>2419</v>
      </c>
      <c r="B1" s="109"/>
      <c r="C1" s="109"/>
      <c r="D1" s="109"/>
      <c r="E1" s="109"/>
      <c r="F1" s="109"/>
      <c r="G1" s="109"/>
      <c r="H1" s="109"/>
      <c r="I1" s="109"/>
      <c r="J1" s="109"/>
    </row>
    <row r="2" spans="1:10" x14ac:dyDescent="0.2">
      <c r="A2" s="109" t="s">
        <v>2420</v>
      </c>
      <c r="B2" s="109"/>
      <c r="C2" s="109"/>
      <c r="D2" s="109"/>
      <c r="E2" s="109"/>
      <c r="F2" s="109"/>
      <c r="G2" s="109"/>
      <c r="H2" s="109"/>
      <c r="I2" s="109"/>
      <c r="J2" s="109"/>
    </row>
    <row r="3" spans="1:10" x14ac:dyDescent="0.2">
      <c r="A3" s="111">
        <v>42460</v>
      </c>
      <c r="B3" s="109"/>
      <c r="C3" s="109"/>
      <c r="D3" s="109"/>
      <c r="E3" s="109"/>
      <c r="F3" s="109"/>
      <c r="G3" s="109"/>
      <c r="H3" s="109"/>
      <c r="I3" s="109"/>
      <c r="J3" s="109"/>
    </row>
    <row r="4" spans="1:10" x14ac:dyDescent="0.2">
      <c r="A4" s="111"/>
      <c r="B4" s="109"/>
      <c r="C4" s="109"/>
      <c r="D4" s="109"/>
      <c r="E4" s="109"/>
      <c r="F4" s="109"/>
      <c r="G4" s="109"/>
      <c r="H4" s="109"/>
      <c r="I4" s="109"/>
      <c r="J4" s="109"/>
    </row>
    <row r="5" spans="1:10" x14ac:dyDescent="0.2">
      <c r="A5" s="129" t="s">
        <v>2421</v>
      </c>
      <c r="B5" s="109" t="s">
        <v>2422</v>
      </c>
      <c r="C5" s="109"/>
      <c r="D5" s="109"/>
      <c r="E5" s="109"/>
      <c r="F5" s="109"/>
      <c r="G5" s="109"/>
      <c r="H5" s="109"/>
      <c r="I5" s="109"/>
      <c r="J5" s="109"/>
    </row>
    <row r="6" spans="1:10" x14ac:dyDescent="0.2">
      <c r="A6" s="111"/>
      <c r="B6" s="109"/>
      <c r="C6" s="109"/>
      <c r="D6" s="109"/>
      <c r="E6" s="109"/>
      <c r="F6" s="109"/>
      <c r="G6" s="109"/>
      <c r="H6" s="109"/>
      <c r="I6" s="109"/>
      <c r="J6" s="109"/>
    </row>
    <row r="7" spans="1:10" x14ac:dyDescent="0.2">
      <c r="A7" s="111"/>
      <c r="B7" s="109"/>
      <c r="C7" s="109"/>
      <c r="D7" s="109"/>
      <c r="E7" s="109"/>
      <c r="F7" s="109"/>
      <c r="G7" s="109"/>
      <c r="H7" s="109"/>
      <c r="I7" s="109"/>
      <c r="J7" s="109"/>
    </row>
    <row r="8" spans="1:10" x14ac:dyDescent="0.2">
      <c r="A8" s="124" t="s">
        <v>2423</v>
      </c>
      <c r="B8" s="109" t="s">
        <v>2424</v>
      </c>
      <c r="C8" s="109"/>
      <c r="D8" s="109"/>
      <c r="E8" s="109"/>
      <c r="F8" s="109"/>
      <c r="G8" s="109"/>
      <c r="H8" s="109"/>
      <c r="I8" s="109"/>
      <c r="J8" s="109"/>
    </row>
    <row r="9" spans="1:10" x14ac:dyDescent="0.2">
      <c r="A9" s="111"/>
      <c r="B9" s="109" t="s">
        <v>2425</v>
      </c>
      <c r="C9" s="109"/>
      <c r="D9" s="109"/>
      <c r="E9" s="109"/>
      <c r="F9" s="109"/>
      <c r="G9" s="109"/>
      <c r="H9" s="133" t="s">
        <v>2426</v>
      </c>
      <c r="I9" s="125"/>
      <c r="J9" s="125"/>
    </row>
    <row r="10" spans="1:10" x14ac:dyDescent="0.2">
      <c r="A10" s="111"/>
      <c r="B10" s="109" t="s">
        <v>2427</v>
      </c>
      <c r="C10" s="109"/>
      <c r="D10" s="109"/>
      <c r="E10" s="109"/>
      <c r="F10" s="109"/>
      <c r="G10" s="109"/>
      <c r="H10" s="125"/>
      <c r="I10" s="125" t="s">
        <v>2428</v>
      </c>
      <c r="J10" s="125"/>
    </row>
    <row r="11" spans="1:10" x14ac:dyDescent="0.2">
      <c r="A11" s="111"/>
      <c r="B11" s="109"/>
      <c r="C11" s="109"/>
      <c r="D11" s="109"/>
      <c r="E11" s="109"/>
      <c r="F11" s="109"/>
      <c r="G11" s="109"/>
      <c r="H11" s="125">
        <v>2014</v>
      </c>
      <c r="I11" s="125">
        <v>3849</v>
      </c>
      <c r="J11" s="125"/>
    </row>
    <row r="12" spans="1:10" x14ac:dyDescent="0.2">
      <c r="A12" s="111"/>
      <c r="B12" s="109"/>
      <c r="C12" s="109"/>
      <c r="D12" s="109"/>
      <c r="E12" s="109"/>
      <c r="F12" s="109"/>
      <c r="G12" s="109"/>
      <c r="H12" s="125">
        <v>2015</v>
      </c>
      <c r="I12" s="125">
        <v>4257</v>
      </c>
      <c r="J12" s="125"/>
    </row>
    <row r="13" spans="1:10" s="108" customFormat="1" x14ac:dyDescent="0.2">
      <c r="A13" s="111"/>
      <c r="B13" s="109"/>
      <c r="C13" s="109"/>
      <c r="D13" s="109"/>
      <c r="E13" s="109"/>
      <c r="F13" s="109"/>
      <c r="G13" s="109"/>
      <c r="H13" s="125">
        <v>2016</v>
      </c>
      <c r="I13" s="118"/>
      <c r="J13" s="125"/>
    </row>
    <row r="14" spans="1:10" s="108" customFormat="1" ht="16" thickBot="1" x14ac:dyDescent="0.25">
      <c r="A14" s="111"/>
      <c r="B14" s="109"/>
      <c r="C14" s="109"/>
      <c r="D14" s="109"/>
      <c r="E14" s="109"/>
      <c r="F14" s="109"/>
      <c r="G14" s="109"/>
      <c r="H14" s="125">
        <v>2017</v>
      </c>
      <c r="I14" s="118"/>
      <c r="J14" s="125"/>
    </row>
    <row r="15" spans="1:10" ht="16" thickBot="1" x14ac:dyDescent="0.25">
      <c r="A15" s="160" t="s">
        <v>2429</v>
      </c>
      <c r="B15" s="161"/>
      <c r="C15" s="162"/>
      <c r="D15" s="122"/>
      <c r="E15" s="109"/>
      <c r="F15" s="109"/>
      <c r="G15" s="109"/>
      <c r="H15" s="130" t="s">
        <v>2430</v>
      </c>
      <c r="I15" s="131">
        <v>408</v>
      </c>
      <c r="J15" s="125"/>
    </row>
    <row r="16" spans="1:10" x14ac:dyDescent="0.2">
      <c r="A16" s="121" t="s">
        <v>2431</v>
      </c>
      <c r="B16" s="122"/>
      <c r="C16" s="122"/>
      <c r="D16" s="122"/>
      <c r="E16" s="109"/>
      <c r="F16" s="109"/>
      <c r="G16" s="109"/>
      <c r="H16" s="130" t="s">
        <v>2432</v>
      </c>
      <c r="I16" s="132">
        <v>0.10600155884645363</v>
      </c>
      <c r="J16" s="109"/>
    </row>
    <row r="17" spans="1:10" x14ac:dyDescent="0.2">
      <c r="A17" s="109" t="s">
        <v>2433</v>
      </c>
      <c r="B17" s="112">
        <v>325000</v>
      </c>
      <c r="C17" s="109"/>
      <c r="D17" s="109"/>
      <c r="E17" s="109"/>
      <c r="F17" s="109"/>
      <c r="G17" s="109"/>
      <c r="H17" s="109"/>
      <c r="I17" s="109"/>
      <c r="J17" s="109"/>
    </row>
    <row r="18" spans="1:10" x14ac:dyDescent="0.2">
      <c r="A18" s="109" t="s">
        <v>2434</v>
      </c>
      <c r="B18" s="109">
        <v>180</v>
      </c>
      <c r="C18" s="109" t="s">
        <v>2435</v>
      </c>
      <c r="D18" s="109"/>
      <c r="E18" s="109"/>
      <c r="F18" s="109"/>
      <c r="G18" s="109"/>
      <c r="H18" s="109"/>
      <c r="I18" s="109"/>
      <c r="J18" s="109"/>
    </row>
    <row r="19" spans="1:10" ht="16" thickBot="1" x14ac:dyDescent="0.25">
      <c r="A19" s="109" t="s">
        <v>2436</v>
      </c>
      <c r="B19" s="116">
        <v>1805.56</v>
      </c>
      <c r="C19" s="109"/>
      <c r="D19" s="109"/>
      <c r="E19" s="109"/>
      <c r="F19" s="109"/>
      <c r="G19" s="109"/>
      <c r="H19" s="109"/>
      <c r="I19" s="109"/>
      <c r="J19" s="109"/>
    </row>
    <row r="20" spans="1:10" x14ac:dyDescent="0.2">
      <c r="A20" s="109"/>
      <c r="B20" s="120"/>
      <c r="C20" s="109"/>
      <c r="D20" s="109"/>
      <c r="E20" s="109"/>
      <c r="F20" s="109"/>
      <c r="G20" s="109"/>
      <c r="H20" s="109"/>
      <c r="I20" s="109"/>
      <c r="J20" s="109"/>
    </row>
    <row r="22" spans="1:10" x14ac:dyDescent="0.2">
      <c r="A22" s="117" t="s">
        <v>2437</v>
      </c>
      <c r="B22" s="109"/>
      <c r="C22" s="114" t="s">
        <v>2438</v>
      </c>
      <c r="D22" s="123"/>
      <c r="E22" s="109"/>
      <c r="F22" s="109"/>
      <c r="G22" s="109"/>
      <c r="H22" s="109"/>
      <c r="I22" s="109"/>
      <c r="J22" s="109"/>
    </row>
    <row r="23" spans="1:10" x14ac:dyDescent="0.2">
      <c r="A23" s="109" t="s">
        <v>2439</v>
      </c>
      <c r="B23" s="110">
        <v>16250.039999999999</v>
      </c>
      <c r="C23" s="113">
        <v>16250.039999999999</v>
      </c>
      <c r="D23" s="113"/>
      <c r="E23" s="109"/>
      <c r="F23" s="109"/>
      <c r="G23" s="109"/>
      <c r="H23" s="109"/>
      <c r="I23" s="109"/>
      <c r="J23" s="109"/>
    </row>
    <row r="24" spans="1:10" x14ac:dyDescent="0.2">
      <c r="A24" s="109" t="s">
        <v>2440</v>
      </c>
      <c r="B24" s="110">
        <v>21666.720000000001</v>
      </c>
      <c r="C24" s="113">
        <v>37916.76</v>
      </c>
      <c r="D24" s="113"/>
      <c r="E24" s="109"/>
      <c r="F24" s="109"/>
      <c r="G24" s="109"/>
      <c r="H24" s="109"/>
      <c r="I24" s="109"/>
      <c r="J24" s="109"/>
    </row>
    <row r="25" spans="1:10" x14ac:dyDescent="0.2">
      <c r="A25" s="109" t="s">
        <v>2441</v>
      </c>
      <c r="B25" s="110">
        <v>21666.720000000001</v>
      </c>
      <c r="C25" s="113">
        <v>59583.48</v>
      </c>
      <c r="D25" s="113"/>
      <c r="E25" s="109" t="s">
        <v>2442</v>
      </c>
      <c r="F25" s="109"/>
      <c r="G25" s="109"/>
      <c r="H25" s="109"/>
      <c r="I25" s="109"/>
      <c r="J25" s="109"/>
    </row>
    <row r="26" spans="1:10" x14ac:dyDescent="0.2">
      <c r="A26" s="118" t="s">
        <v>2443</v>
      </c>
      <c r="B26" s="119">
        <v>21666.720000000001</v>
      </c>
      <c r="C26" s="115">
        <v>81250.200000000012</v>
      </c>
      <c r="D26" s="113"/>
      <c r="E26" s="128" t="s">
        <v>2444</v>
      </c>
      <c r="F26" s="109"/>
      <c r="G26" s="134">
        <v>243749.8</v>
      </c>
      <c r="H26" s="109"/>
      <c r="I26" s="109"/>
      <c r="J26" s="109"/>
    </row>
    <row r="27" spans="1:10" x14ac:dyDescent="0.2">
      <c r="A27" s="109" t="s">
        <v>2445</v>
      </c>
      <c r="B27" s="110">
        <v>0</v>
      </c>
      <c r="C27" s="113">
        <v>81250.200000000012</v>
      </c>
      <c r="D27" s="113"/>
      <c r="E27" s="109"/>
      <c r="F27" s="109"/>
      <c r="G27" s="109"/>
      <c r="H27" s="109"/>
      <c r="I27" s="109"/>
      <c r="J27" s="109"/>
    </row>
    <row r="28" spans="1:10" x14ac:dyDescent="0.2">
      <c r="A28" s="109" t="s">
        <v>2446</v>
      </c>
      <c r="B28" s="110">
        <v>0</v>
      </c>
      <c r="C28" s="113">
        <v>81250.200000000012</v>
      </c>
      <c r="D28" s="113"/>
      <c r="E28" s="109"/>
      <c r="F28" s="109"/>
      <c r="G28" s="109"/>
      <c r="H28" s="109"/>
      <c r="I28" s="109"/>
      <c r="J28" s="109"/>
    </row>
    <row r="29" spans="1:10" x14ac:dyDescent="0.2">
      <c r="A29" s="109" t="s">
        <v>2447</v>
      </c>
      <c r="B29" s="110">
        <v>0</v>
      </c>
      <c r="C29" s="113">
        <v>81250.200000000012</v>
      </c>
      <c r="D29" s="113"/>
      <c r="E29" s="109"/>
      <c r="F29" s="109"/>
      <c r="G29" s="109"/>
      <c r="H29" s="109"/>
      <c r="I29" s="109"/>
      <c r="J29" s="109"/>
    </row>
    <row r="30" spans="1:10" x14ac:dyDescent="0.2">
      <c r="A30" s="109" t="s">
        <v>2448</v>
      </c>
      <c r="B30" s="110">
        <v>0</v>
      </c>
      <c r="C30" s="113">
        <v>81250.200000000012</v>
      </c>
      <c r="D30" s="113"/>
      <c r="E30" s="109"/>
      <c r="F30" s="109"/>
      <c r="G30" s="109"/>
      <c r="H30" s="109"/>
      <c r="I30" s="109"/>
      <c r="J30" s="109"/>
    </row>
    <row r="31" spans="1:10" x14ac:dyDescent="0.2">
      <c r="A31" s="125" t="s">
        <v>2449</v>
      </c>
      <c r="B31" s="126">
        <v>0</v>
      </c>
      <c r="C31" s="127">
        <v>81250.200000000012</v>
      </c>
      <c r="D31" s="113"/>
      <c r="E31" s="109"/>
      <c r="F31" s="109"/>
      <c r="G31" s="109"/>
      <c r="H31" s="109"/>
      <c r="I31" s="109"/>
      <c r="J31" s="109"/>
    </row>
    <row r="32" spans="1:10" x14ac:dyDescent="0.2">
      <c r="A32" s="109" t="s">
        <v>2450</v>
      </c>
      <c r="B32" s="110">
        <v>0</v>
      </c>
      <c r="C32" s="113">
        <v>81250.200000000012</v>
      </c>
      <c r="D32" s="113"/>
      <c r="E32" s="113"/>
      <c r="F32" s="109"/>
      <c r="G32" s="109"/>
      <c r="H32" s="109"/>
      <c r="I32" s="109"/>
      <c r="J32" s="113"/>
    </row>
    <row r="33" spans="1:10" x14ac:dyDescent="0.2">
      <c r="A33" s="109" t="s">
        <v>2451</v>
      </c>
      <c r="B33" s="110">
        <v>0</v>
      </c>
      <c r="C33" s="113">
        <v>81250.200000000012</v>
      </c>
      <c r="D33" s="113"/>
      <c r="E33" s="109"/>
      <c r="F33" s="109"/>
      <c r="G33" s="109"/>
      <c r="H33" s="109"/>
      <c r="I33" s="109"/>
      <c r="J33" s="109"/>
    </row>
    <row r="34" spans="1:10" x14ac:dyDescent="0.2">
      <c r="A34" s="109" t="s">
        <v>2452</v>
      </c>
      <c r="B34" s="110">
        <v>0</v>
      </c>
      <c r="C34" s="113">
        <v>81250.200000000012</v>
      </c>
      <c r="D34" s="113"/>
      <c r="E34" s="109"/>
      <c r="F34" s="109"/>
      <c r="G34" s="109"/>
      <c r="H34" s="109"/>
      <c r="I34" s="109"/>
      <c r="J34" s="109"/>
    </row>
    <row r="35" spans="1:10" x14ac:dyDescent="0.2">
      <c r="A35" s="109" t="s">
        <v>2453</v>
      </c>
      <c r="B35" s="110">
        <v>0</v>
      </c>
      <c r="C35" s="113">
        <v>81250.200000000012</v>
      </c>
      <c r="D35" s="113"/>
      <c r="E35" s="109"/>
    </row>
    <row r="36" spans="1:10" x14ac:dyDescent="0.2">
      <c r="A36" s="109" t="s">
        <v>2454</v>
      </c>
      <c r="B36" s="110">
        <v>0</v>
      </c>
      <c r="C36" s="113">
        <v>81250.200000000012</v>
      </c>
      <c r="D36" s="113"/>
      <c r="E36" s="109"/>
    </row>
    <row r="37" spans="1:10" x14ac:dyDescent="0.2">
      <c r="A37" s="109" t="s">
        <v>2455</v>
      </c>
      <c r="B37" s="110">
        <v>0</v>
      </c>
      <c r="C37" s="113">
        <v>81250.200000000012</v>
      </c>
      <c r="D37" s="113"/>
      <c r="E37" s="109" t="s">
        <v>2456</v>
      </c>
    </row>
    <row r="38" spans="1:10" x14ac:dyDescent="0.2">
      <c r="A38" s="109" t="s">
        <v>2457</v>
      </c>
      <c r="B38" s="110">
        <v>0</v>
      </c>
      <c r="C38" s="113">
        <v>81250.200000000012</v>
      </c>
      <c r="D38" s="113"/>
      <c r="E38" s="114">
        <v>1416</v>
      </c>
    </row>
    <row r="39" spans="1:10" ht="16" thickBot="1" x14ac:dyDescent="0.25">
      <c r="A39" s="109"/>
      <c r="B39" s="116">
        <v>81250.200000000012</v>
      </c>
      <c r="C39" s="109"/>
      <c r="D39" s="109"/>
      <c r="E39" s="113">
        <v>82666.200000000012</v>
      </c>
    </row>
    <row r="40" spans="1:10" x14ac:dyDescent="0.2">
      <c r="A40" s="109"/>
      <c r="B40" s="113"/>
      <c r="C40" s="109"/>
      <c r="D40" s="109"/>
      <c r="E40" s="109"/>
    </row>
    <row r="42" spans="1:10" x14ac:dyDescent="0.2">
      <c r="A42" s="117" t="s">
        <v>2458</v>
      </c>
      <c r="B42" s="109"/>
      <c r="C42" s="109"/>
      <c r="D42" s="109"/>
      <c r="E42" s="109"/>
    </row>
    <row r="43" spans="1:10" x14ac:dyDescent="0.2">
      <c r="A43" s="125" t="s">
        <v>2459</v>
      </c>
      <c r="B43" s="109"/>
      <c r="C43" s="109"/>
      <c r="D43" s="109"/>
      <c r="E43" s="109"/>
    </row>
    <row r="44" spans="1:10" x14ac:dyDescent="0.2">
      <c r="A44" s="109" t="s">
        <v>2460</v>
      </c>
      <c r="B44" s="109"/>
      <c r="C44" s="109"/>
      <c r="D44" s="109"/>
      <c r="E44" s="109"/>
    </row>
  </sheetData>
  <mergeCells count="1">
    <mergeCell ref="A15:C1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29"/>
  <sheetViews>
    <sheetView topLeftCell="F1" workbookViewId="0">
      <selection activeCell="K21" sqref="K20:K21"/>
    </sheetView>
  </sheetViews>
  <sheetFormatPr baseColWidth="10" defaultColWidth="8.83203125" defaultRowHeight="15" x14ac:dyDescent="0.2"/>
  <cols>
    <col min="1" max="1" width="37.83203125" customWidth="1"/>
    <col min="2" max="2" width="9.33203125" customWidth="1"/>
    <col min="3" max="3" width="12" customWidth="1"/>
    <col min="4" max="4" width="10.33203125" customWidth="1"/>
    <col min="5" max="5" width="7.6640625" customWidth="1"/>
    <col min="6" max="6" width="32.33203125" bestFit="1" customWidth="1"/>
    <col min="7" max="8" width="10.33203125" customWidth="1"/>
    <col min="9" max="9" width="3.6640625" bestFit="1" customWidth="1"/>
    <col min="10" max="10" width="11.33203125" bestFit="1" customWidth="1"/>
    <col min="11" max="11" width="14.1640625" bestFit="1" customWidth="1"/>
    <col min="12" max="12" width="11.6640625" bestFit="1" customWidth="1"/>
    <col min="13" max="19" width="9.6640625" bestFit="1" customWidth="1"/>
    <col min="20" max="20" width="11.6640625" bestFit="1" customWidth="1"/>
    <col min="21" max="21" width="12.6640625" bestFit="1" customWidth="1"/>
    <col min="22" max="22" width="11.33203125" bestFit="1" customWidth="1"/>
    <col min="23" max="23" width="12.33203125" bestFit="1" customWidth="1"/>
    <col min="24" max="25" width="10.33203125" style="17" bestFit="1" customWidth="1"/>
  </cols>
  <sheetData>
    <row r="1" spans="1:25" ht="18" x14ac:dyDescent="0.2">
      <c r="A1" s="157" t="s">
        <v>41</v>
      </c>
      <c r="B1" s="147"/>
      <c r="C1" s="147"/>
      <c r="D1" s="147"/>
      <c r="E1" s="147"/>
      <c r="F1" s="147"/>
      <c r="G1" s="147"/>
    </row>
    <row r="2" spans="1:25" ht="18" x14ac:dyDescent="0.2">
      <c r="A2" s="157" t="s">
        <v>73</v>
      </c>
      <c r="B2" s="147"/>
      <c r="C2" s="147"/>
      <c r="D2" s="147"/>
      <c r="E2" s="147"/>
      <c r="F2" s="147"/>
      <c r="G2" s="147"/>
    </row>
    <row r="3" spans="1:25" x14ac:dyDescent="0.2">
      <c r="A3" s="158" t="s">
        <v>74</v>
      </c>
      <c r="B3" s="147"/>
      <c r="C3" s="147"/>
      <c r="D3" s="147"/>
      <c r="E3" s="147"/>
      <c r="F3" s="147"/>
      <c r="G3" s="147"/>
    </row>
    <row r="4" spans="1:25" s="18" customFormat="1" ht="15" customHeight="1" x14ac:dyDescent="0.15">
      <c r="J4" s="18" t="s">
        <v>75</v>
      </c>
      <c r="K4" s="18" t="s">
        <v>76</v>
      </c>
      <c r="X4" s="163" t="s">
        <v>77</v>
      </c>
      <c r="Y4" s="163"/>
    </row>
    <row r="5" spans="1:25" ht="25" x14ac:dyDescent="0.2">
      <c r="B5" s="13" t="s">
        <v>78</v>
      </c>
      <c r="C5" s="13" t="s">
        <v>79</v>
      </c>
      <c r="D5" s="13" t="s">
        <v>80</v>
      </c>
      <c r="E5" s="13" t="s">
        <v>81</v>
      </c>
      <c r="F5" s="13" t="s">
        <v>82</v>
      </c>
      <c r="G5" s="13" t="s">
        <v>83</v>
      </c>
      <c r="H5" s="13" t="s">
        <v>84</v>
      </c>
      <c r="I5" s="13" t="s">
        <v>85</v>
      </c>
      <c r="J5" s="13" t="s">
        <v>86</v>
      </c>
      <c r="K5" s="13">
        <v>2006</v>
      </c>
      <c r="L5" s="13">
        <v>2007</v>
      </c>
      <c r="M5" s="13">
        <v>2008</v>
      </c>
      <c r="N5" s="13">
        <v>2009</v>
      </c>
      <c r="O5" s="13">
        <v>2010</v>
      </c>
      <c r="P5" s="13">
        <v>2011</v>
      </c>
      <c r="Q5" s="13">
        <v>2012</v>
      </c>
      <c r="R5" s="13">
        <v>2013</v>
      </c>
      <c r="S5" s="13">
        <v>2014</v>
      </c>
      <c r="T5" s="13">
        <v>2015</v>
      </c>
      <c r="U5" s="13">
        <v>2016</v>
      </c>
      <c r="V5" s="13">
        <v>2017</v>
      </c>
      <c r="W5" s="13">
        <v>2018</v>
      </c>
      <c r="X5" s="19" t="s">
        <v>87</v>
      </c>
      <c r="Y5" s="19" t="s">
        <v>88</v>
      </c>
    </row>
    <row r="6" spans="1:25" x14ac:dyDescent="0.2">
      <c r="A6" s="12" t="s">
        <v>89</v>
      </c>
    </row>
    <row r="7" spans="1:25" x14ac:dyDescent="0.2">
      <c r="B7" s="20" t="s">
        <v>90</v>
      </c>
      <c r="C7" s="20" t="s">
        <v>91</v>
      </c>
      <c r="D7" s="20">
        <v>38</v>
      </c>
      <c r="E7" s="20" t="s">
        <v>92</v>
      </c>
      <c r="F7" s="20"/>
      <c r="G7" s="15">
        <v>325000</v>
      </c>
      <c r="H7" s="15">
        <f>+G7</f>
        <v>325000</v>
      </c>
      <c r="I7" s="21">
        <v>15</v>
      </c>
      <c r="J7" s="15">
        <f>+H7/I7</f>
        <v>21666.666666666668</v>
      </c>
      <c r="K7" s="15">
        <f>+J7/12*9</f>
        <v>16250</v>
      </c>
      <c r="L7" s="15">
        <f>+J7</f>
        <v>21666.666666666668</v>
      </c>
      <c r="M7" s="15">
        <f>+L7</f>
        <v>21666.666666666668</v>
      </c>
      <c r="N7" s="15">
        <f t="shared" ref="N7:W7" si="0">+M7</f>
        <v>21666.666666666668</v>
      </c>
      <c r="O7" s="15">
        <f t="shared" si="0"/>
        <v>21666.666666666668</v>
      </c>
      <c r="P7" s="15">
        <f t="shared" si="0"/>
        <v>21666.666666666668</v>
      </c>
      <c r="Q7" s="15">
        <f t="shared" si="0"/>
        <v>21666.666666666668</v>
      </c>
      <c r="R7" s="15">
        <f t="shared" si="0"/>
        <v>21666.666666666668</v>
      </c>
      <c r="S7" s="15">
        <f t="shared" si="0"/>
        <v>21666.666666666668</v>
      </c>
      <c r="T7" s="15">
        <f t="shared" si="0"/>
        <v>21666.666666666668</v>
      </c>
      <c r="U7" s="15">
        <f t="shared" si="0"/>
        <v>21666.666666666668</v>
      </c>
      <c r="V7" s="15">
        <f t="shared" si="0"/>
        <v>21666.666666666668</v>
      </c>
      <c r="W7" s="15">
        <f t="shared" si="0"/>
        <v>21666.666666666668</v>
      </c>
      <c r="X7" s="22">
        <f>SUM(K7:W7)</f>
        <v>276250</v>
      </c>
      <c r="Y7" s="22">
        <f>+H7-X7</f>
        <v>48750</v>
      </c>
    </row>
    <row r="8" spans="1:25" x14ac:dyDescent="0.2">
      <c r="B8" s="23">
        <v>39629</v>
      </c>
      <c r="C8" s="20"/>
      <c r="D8" s="20"/>
      <c r="E8" s="20"/>
      <c r="F8" s="20" t="s">
        <v>93</v>
      </c>
      <c r="G8" s="15">
        <v>1416</v>
      </c>
      <c r="H8" s="15">
        <f>+G8</f>
        <v>1416</v>
      </c>
      <c r="I8" s="21">
        <v>3</v>
      </c>
      <c r="J8" s="15">
        <f>+H8/I8</f>
        <v>472</v>
      </c>
      <c r="K8" s="15"/>
      <c r="L8" s="15"/>
      <c r="M8" s="15"/>
      <c r="N8" s="15">
        <f>+J8/12*9</f>
        <v>354</v>
      </c>
      <c r="O8" s="15">
        <f>+J8</f>
        <v>472</v>
      </c>
      <c r="P8" s="15">
        <f>+O8</f>
        <v>472</v>
      </c>
      <c r="Q8" s="15">
        <v>354</v>
      </c>
      <c r="R8" s="15"/>
      <c r="S8" s="15"/>
      <c r="T8" s="15"/>
      <c r="U8" s="15"/>
      <c r="V8" s="15"/>
      <c r="W8" s="15"/>
      <c r="X8" s="22">
        <f>SUM(K8:W8)</f>
        <v>1652</v>
      </c>
      <c r="Y8" s="22">
        <f>+H8-X8</f>
        <v>-236</v>
      </c>
    </row>
    <row r="9" spans="1:25" x14ac:dyDescent="0.2">
      <c r="A9" s="12" t="s">
        <v>94</v>
      </c>
      <c r="G9" s="16">
        <f>SUM(G7:G8)</f>
        <v>326416</v>
      </c>
      <c r="H9" s="16">
        <f>SUM(H7:H8)</f>
        <v>326416</v>
      </c>
      <c r="I9" s="16"/>
      <c r="J9" s="16"/>
      <c r="K9" s="16">
        <f>SUM(K7:K8)</f>
        <v>16250</v>
      </c>
      <c r="L9" s="16">
        <f t="shared" ref="L9:W9" si="1">SUM(L7:L8)</f>
        <v>21666.666666666668</v>
      </c>
      <c r="M9" s="16">
        <f t="shared" si="1"/>
        <v>21666.666666666668</v>
      </c>
      <c r="N9" s="16">
        <f t="shared" si="1"/>
        <v>22020.666666666668</v>
      </c>
      <c r="O9" s="16">
        <f t="shared" si="1"/>
        <v>22138.666666666668</v>
      </c>
      <c r="P9" s="16">
        <f t="shared" si="1"/>
        <v>22138.666666666668</v>
      </c>
      <c r="Q9" s="16">
        <f t="shared" si="1"/>
        <v>22020.666666666668</v>
      </c>
      <c r="R9" s="16">
        <f t="shared" si="1"/>
        <v>21666.666666666668</v>
      </c>
      <c r="S9" s="16">
        <f t="shared" si="1"/>
        <v>21666.666666666668</v>
      </c>
      <c r="T9" s="16">
        <f t="shared" si="1"/>
        <v>21666.666666666668</v>
      </c>
      <c r="U9" s="16">
        <f t="shared" si="1"/>
        <v>21666.666666666668</v>
      </c>
      <c r="V9" s="16">
        <f t="shared" si="1"/>
        <v>21666.666666666668</v>
      </c>
      <c r="W9" s="16">
        <f t="shared" si="1"/>
        <v>21666.666666666668</v>
      </c>
      <c r="X9" s="24">
        <f>SUM(X7:X8)</f>
        <v>277902</v>
      </c>
      <c r="Y9" s="24">
        <f>SUM(Y7:Y8)</f>
        <v>48514</v>
      </c>
    </row>
    <row r="10" spans="1:25" s="25" customFormat="1" x14ac:dyDescent="0.2">
      <c r="A10" s="25" t="s">
        <v>95</v>
      </c>
      <c r="B10" s="26"/>
      <c r="C10" s="26"/>
      <c r="D10" s="26"/>
      <c r="E10" s="26"/>
      <c r="F10" s="26"/>
      <c r="G10" s="27"/>
      <c r="H10" s="27"/>
      <c r="I10" s="28"/>
      <c r="J10" s="27" t="s">
        <v>96</v>
      </c>
      <c r="K10" s="27">
        <f>+K9</f>
        <v>16250</v>
      </c>
      <c r="L10" s="27">
        <f>+K10+L9</f>
        <v>37916.666666666672</v>
      </c>
      <c r="M10" s="27">
        <f t="shared" ref="M10:W10" si="2">+L10+M9</f>
        <v>59583.333333333343</v>
      </c>
      <c r="N10" s="27">
        <f t="shared" si="2"/>
        <v>81604.000000000015</v>
      </c>
      <c r="O10" s="27">
        <f t="shared" si="2"/>
        <v>103742.66666666669</v>
      </c>
      <c r="P10" s="27">
        <f t="shared" si="2"/>
        <v>125881.33333333336</v>
      </c>
      <c r="Q10" s="27">
        <f t="shared" si="2"/>
        <v>147902.00000000003</v>
      </c>
      <c r="R10" s="27">
        <f t="shared" si="2"/>
        <v>169568.66666666669</v>
      </c>
      <c r="S10" s="27">
        <f t="shared" si="2"/>
        <v>191235.33333333334</v>
      </c>
      <c r="T10" s="29">
        <f t="shared" si="2"/>
        <v>212902</v>
      </c>
      <c r="U10" s="27">
        <f t="shared" si="2"/>
        <v>234568.66666666666</v>
      </c>
      <c r="V10" s="27">
        <f t="shared" si="2"/>
        <v>256235.33333333331</v>
      </c>
      <c r="W10" s="27">
        <f t="shared" si="2"/>
        <v>277902</v>
      </c>
      <c r="X10" s="22"/>
      <c r="Y10" s="22"/>
    </row>
    <row r="11" spans="1:25" s="25" customFormat="1" x14ac:dyDescent="0.2">
      <c r="B11" s="26"/>
      <c r="C11" s="26"/>
      <c r="D11" s="26"/>
      <c r="E11" s="26"/>
      <c r="F11" s="26"/>
      <c r="G11" s="27"/>
      <c r="H11" s="27"/>
      <c r="I11" s="28"/>
      <c r="J11" s="27" t="s">
        <v>97</v>
      </c>
      <c r="K11" s="27">
        <f>+$H$9-K10</f>
        <v>310166</v>
      </c>
      <c r="L11" s="27">
        <f t="shared" ref="L11:W11" si="3">+$H$9-L10</f>
        <v>288499.33333333331</v>
      </c>
      <c r="M11" s="27">
        <f t="shared" si="3"/>
        <v>266832.66666666663</v>
      </c>
      <c r="N11" s="27">
        <f t="shared" si="3"/>
        <v>244812</v>
      </c>
      <c r="O11" s="27">
        <f t="shared" si="3"/>
        <v>222673.33333333331</v>
      </c>
      <c r="P11" s="27">
        <f t="shared" si="3"/>
        <v>200534.66666666663</v>
      </c>
      <c r="Q11" s="27">
        <f t="shared" si="3"/>
        <v>178513.99999999997</v>
      </c>
      <c r="R11" s="27">
        <f t="shared" si="3"/>
        <v>156847.33333333331</v>
      </c>
      <c r="S11" s="27">
        <f t="shared" si="3"/>
        <v>135180.66666666666</v>
      </c>
      <c r="T11" s="29">
        <f t="shared" si="3"/>
        <v>113514</v>
      </c>
      <c r="U11" s="27">
        <f t="shared" si="3"/>
        <v>91847.333333333343</v>
      </c>
      <c r="V11" s="27">
        <f t="shared" si="3"/>
        <v>70180.666666666686</v>
      </c>
      <c r="W11" s="27">
        <f t="shared" si="3"/>
        <v>48514</v>
      </c>
      <c r="X11" s="22"/>
      <c r="Y11" s="22"/>
    </row>
    <row r="12" spans="1:25" x14ac:dyDescent="0.2">
      <c r="B12" s="20" t="s">
        <v>98</v>
      </c>
      <c r="C12" s="20" t="s">
        <v>91</v>
      </c>
      <c r="D12" s="20">
        <v>92</v>
      </c>
      <c r="E12" s="20" t="s">
        <v>92</v>
      </c>
      <c r="F12" s="20"/>
      <c r="G12" s="15">
        <v>-12193</v>
      </c>
      <c r="H12" s="15"/>
      <c r="I12" s="15"/>
      <c r="J12" s="15"/>
      <c r="K12" s="15"/>
      <c r="L12" s="15"/>
      <c r="M12" s="15"/>
      <c r="N12" s="15"/>
      <c r="O12" s="15"/>
      <c r="P12" s="15"/>
      <c r="Q12" s="15"/>
      <c r="R12" s="15"/>
      <c r="S12" s="15"/>
      <c r="T12" s="15"/>
      <c r="U12" s="15"/>
      <c r="V12" s="15"/>
      <c r="W12" s="15"/>
      <c r="X12" s="22"/>
      <c r="Y12" s="22"/>
    </row>
    <row r="13" spans="1:25" x14ac:dyDescent="0.2">
      <c r="B13" s="20" t="s">
        <v>99</v>
      </c>
      <c r="C13" s="20" t="s">
        <v>91</v>
      </c>
      <c r="D13" s="20" t="s">
        <v>100</v>
      </c>
      <c r="E13" s="20" t="s">
        <v>92</v>
      </c>
      <c r="F13" s="20" t="s">
        <v>101</v>
      </c>
      <c r="G13" s="15">
        <v>-41988</v>
      </c>
      <c r="H13" s="15"/>
      <c r="I13" s="15"/>
      <c r="J13" s="15"/>
      <c r="K13" s="15"/>
      <c r="L13" s="15"/>
      <c r="M13" s="15"/>
      <c r="N13" s="15"/>
      <c r="O13" s="15"/>
      <c r="P13" s="15"/>
      <c r="Q13" s="15"/>
      <c r="R13" s="15"/>
      <c r="S13" s="15"/>
      <c r="T13" s="15"/>
      <c r="U13" s="15"/>
      <c r="V13" s="15"/>
      <c r="W13" s="15"/>
      <c r="X13" s="22"/>
      <c r="Y13" s="22"/>
    </row>
    <row r="14" spans="1:25" x14ac:dyDescent="0.2">
      <c r="B14" s="20" t="s">
        <v>102</v>
      </c>
      <c r="C14" s="20" t="s">
        <v>91</v>
      </c>
      <c r="D14" s="20" t="s">
        <v>103</v>
      </c>
      <c r="E14" s="20" t="s">
        <v>92</v>
      </c>
      <c r="F14" s="20" t="s">
        <v>104</v>
      </c>
      <c r="G14" s="15">
        <v>-34247</v>
      </c>
      <c r="H14" s="15"/>
      <c r="I14" s="15"/>
      <c r="J14" s="15"/>
      <c r="K14" s="15"/>
      <c r="L14" s="15"/>
      <c r="M14" s="15"/>
      <c r="N14" s="15"/>
      <c r="O14" s="15"/>
      <c r="P14" s="15"/>
      <c r="Q14" s="15"/>
      <c r="R14" s="15"/>
      <c r="S14" s="15"/>
      <c r="T14" s="15"/>
      <c r="U14" s="15"/>
      <c r="V14" s="15"/>
      <c r="W14" s="15"/>
      <c r="X14" s="22"/>
      <c r="Y14" s="22"/>
    </row>
    <row r="15" spans="1:25" x14ac:dyDescent="0.2">
      <c r="B15" s="20" t="s">
        <v>105</v>
      </c>
      <c r="C15" s="20" t="s">
        <v>91</v>
      </c>
      <c r="D15" s="20" t="s">
        <v>106</v>
      </c>
      <c r="E15" s="20" t="s">
        <v>92</v>
      </c>
      <c r="F15" s="20"/>
      <c r="G15" s="15">
        <v>-2793.42</v>
      </c>
      <c r="H15" s="15"/>
      <c r="I15" s="15"/>
      <c r="J15" s="15"/>
      <c r="K15" s="15"/>
      <c r="L15" s="15"/>
      <c r="M15" s="15"/>
      <c r="N15" s="15"/>
      <c r="O15" s="15"/>
      <c r="P15" s="15"/>
      <c r="Q15" s="15"/>
      <c r="R15" s="15"/>
      <c r="S15" s="15"/>
      <c r="T15" s="15"/>
      <c r="U15" s="15"/>
      <c r="V15" s="15"/>
      <c r="W15" s="15"/>
      <c r="X15" s="22"/>
      <c r="Y15" s="22"/>
    </row>
    <row r="16" spans="1:25" x14ac:dyDescent="0.2">
      <c r="B16" s="20" t="s">
        <v>107</v>
      </c>
      <c r="C16" s="20" t="s">
        <v>91</v>
      </c>
      <c r="D16" s="20" t="s">
        <v>108</v>
      </c>
      <c r="E16" s="20" t="s">
        <v>92</v>
      </c>
      <c r="F16" s="20"/>
      <c r="G16" s="15">
        <v>-2793.42</v>
      </c>
      <c r="H16" s="15">
        <f>SUM(G14:G16)</f>
        <v>-39833.839999999997</v>
      </c>
      <c r="I16" s="15"/>
      <c r="J16" s="15"/>
      <c r="K16" s="15"/>
      <c r="L16" s="15"/>
      <c r="M16" s="15"/>
      <c r="N16" s="15"/>
      <c r="O16" s="15"/>
      <c r="P16" s="15"/>
      <c r="Q16" s="15"/>
      <c r="R16" s="15"/>
      <c r="S16" s="15"/>
      <c r="T16" s="15"/>
      <c r="U16" s="15"/>
      <c r="V16" s="15"/>
      <c r="W16" s="15"/>
      <c r="X16" s="22"/>
      <c r="Y16" s="22"/>
    </row>
    <row r="17" spans="1:25" x14ac:dyDescent="0.2">
      <c r="B17" s="20" t="s">
        <v>109</v>
      </c>
      <c r="C17" s="20" t="s">
        <v>91</v>
      </c>
      <c r="D17" s="20" t="s">
        <v>110</v>
      </c>
      <c r="E17" s="20" t="s">
        <v>92</v>
      </c>
      <c r="F17" s="20"/>
      <c r="G17" s="15">
        <v>-2793.42</v>
      </c>
      <c r="H17" s="15"/>
      <c r="I17" s="15"/>
      <c r="J17" s="15"/>
      <c r="K17" s="15"/>
      <c r="L17" s="15"/>
      <c r="M17" s="15"/>
      <c r="N17" s="15"/>
      <c r="O17" s="15"/>
      <c r="P17" s="15"/>
      <c r="Q17" s="15"/>
      <c r="R17" s="15"/>
      <c r="S17" s="15"/>
      <c r="T17" s="15"/>
      <c r="U17" s="15"/>
      <c r="V17" s="15"/>
      <c r="W17" s="15"/>
      <c r="X17" s="22"/>
      <c r="Y17" s="22"/>
    </row>
    <row r="18" spans="1:25" x14ac:dyDescent="0.2">
      <c r="B18" s="20" t="s">
        <v>111</v>
      </c>
      <c r="C18" s="20" t="s">
        <v>91</v>
      </c>
      <c r="D18" s="20" t="s">
        <v>112</v>
      </c>
      <c r="E18" s="20" t="s">
        <v>92</v>
      </c>
      <c r="F18" s="20"/>
      <c r="G18" s="15">
        <v>-2793.42</v>
      </c>
      <c r="H18" s="15"/>
      <c r="I18" s="15"/>
      <c r="J18" s="15"/>
      <c r="K18" s="15"/>
      <c r="L18" s="15"/>
      <c r="M18" s="15"/>
      <c r="N18" s="15"/>
      <c r="O18" s="15"/>
      <c r="P18" s="15"/>
      <c r="Q18" s="15"/>
      <c r="R18" s="15"/>
      <c r="S18" s="15"/>
      <c r="T18" s="15"/>
      <c r="U18" s="15"/>
      <c r="V18" s="15"/>
      <c r="W18" s="15"/>
      <c r="X18" s="22"/>
      <c r="Y18" s="22"/>
    </row>
    <row r="19" spans="1:25" x14ac:dyDescent="0.2">
      <c r="B19" s="20" t="s">
        <v>113</v>
      </c>
      <c r="C19" s="20" t="s">
        <v>91</v>
      </c>
      <c r="D19" s="20" t="s">
        <v>114</v>
      </c>
      <c r="E19" s="20" t="s">
        <v>92</v>
      </c>
      <c r="F19" s="20"/>
      <c r="G19" s="15">
        <v>-2793.42</v>
      </c>
      <c r="H19" s="15"/>
      <c r="I19" s="15"/>
      <c r="J19" s="15"/>
      <c r="K19" s="15"/>
      <c r="L19" s="15"/>
      <c r="M19" s="15"/>
      <c r="N19" s="15"/>
      <c r="O19" s="15"/>
      <c r="P19" s="15"/>
      <c r="Q19" s="15"/>
      <c r="R19" s="15"/>
      <c r="S19" s="15"/>
      <c r="T19" s="15"/>
      <c r="U19" s="15"/>
      <c r="V19" s="15"/>
      <c r="W19" s="15"/>
      <c r="X19" s="22"/>
      <c r="Y19" s="22"/>
    </row>
    <row r="20" spans="1:25" x14ac:dyDescent="0.2">
      <c r="B20" s="20" t="s">
        <v>115</v>
      </c>
      <c r="C20" s="20" t="s">
        <v>91</v>
      </c>
      <c r="D20" s="20" t="s">
        <v>116</v>
      </c>
      <c r="E20" s="20" t="s">
        <v>92</v>
      </c>
      <c r="F20" s="20" t="s">
        <v>117</v>
      </c>
      <c r="G20" s="15">
        <v>-24437.9</v>
      </c>
      <c r="H20" s="15">
        <f>SUM(G17:G20)</f>
        <v>-32818.160000000003</v>
      </c>
      <c r="I20" s="15"/>
      <c r="J20" s="15"/>
      <c r="K20" s="15"/>
      <c r="L20" s="15"/>
      <c r="M20" s="15"/>
      <c r="N20" s="15"/>
      <c r="O20" s="15"/>
      <c r="P20" s="15"/>
      <c r="Q20" s="15"/>
      <c r="R20" s="15"/>
      <c r="S20" s="15"/>
      <c r="T20" s="15"/>
      <c r="U20" s="15"/>
      <c r="V20" s="15"/>
      <c r="W20" s="15"/>
      <c r="X20" s="22"/>
      <c r="Y20" s="22"/>
    </row>
    <row r="21" spans="1:25" x14ac:dyDescent="0.2">
      <c r="B21" s="20" t="s">
        <v>118</v>
      </c>
      <c r="C21" s="20" t="s">
        <v>91</v>
      </c>
      <c r="D21" s="20" t="s">
        <v>116</v>
      </c>
      <c r="E21" s="20" t="s">
        <v>92</v>
      </c>
      <c r="F21" s="20" t="s">
        <v>119</v>
      </c>
      <c r="G21" s="15">
        <v>-21809</v>
      </c>
      <c r="H21" s="15"/>
      <c r="I21" s="15"/>
      <c r="J21" s="15"/>
      <c r="K21" s="15"/>
      <c r="L21" s="15"/>
      <c r="M21" s="15"/>
      <c r="N21" s="15"/>
      <c r="O21" s="15"/>
      <c r="P21" s="15"/>
      <c r="Q21" s="15"/>
      <c r="R21" s="15"/>
      <c r="S21" s="15"/>
      <c r="T21" s="15"/>
      <c r="U21" s="15"/>
      <c r="V21" s="15"/>
      <c r="W21" s="15"/>
      <c r="X21" s="22"/>
      <c r="Y21" s="22"/>
    </row>
    <row r="22" spans="1:25" x14ac:dyDescent="0.2">
      <c r="B22" s="20" t="s">
        <v>120</v>
      </c>
      <c r="C22" s="20" t="s">
        <v>91</v>
      </c>
      <c r="D22" s="20" t="s">
        <v>121</v>
      </c>
      <c r="E22" s="20" t="s">
        <v>92</v>
      </c>
      <c r="F22" s="20" t="s">
        <v>122</v>
      </c>
      <c r="G22" s="15">
        <v>-21666.720000000001</v>
      </c>
      <c r="H22" s="15"/>
      <c r="I22" s="15"/>
      <c r="J22" s="15"/>
      <c r="K22" s="15"/>
      <c r="L22" s="15"/>
      <c r="M22" s="15"/>
      <c r="N22" s="15"/>
      <c r="O22" s="15"/>
      <c r="P22" s="15"/>
      <c r="Q22" s="15"/>
      <c r="R22" s="15"/>
      <c r="S22" s="15"/>
      <c r="T22" s="15"/>
      <c r="U22" s="15"/>
      <c r="V22" s="15"/>
      <c r="W22" s="15"/>
      <c r="X22" s="22"/>
      <c r="Y22" s="22"/>
    </row>
    <row r="23" spans="1:25" x14ac:dyDescent="0.2">
      <c r="B23" s="20" t="s">
        <v>120</v>
      </c>
      <c r="C23" s="20" t="s">
        <v>91</v>
      </c>
      <c r="D23" s="20" t="s">
        <v>123</v>
      </c>
      <c r="E23" s="20" t="s">
        <v>92</v>
      </c>
      <c r="F23" s="20" t="s">
        <v>124</v>
      </c>
      <c r="G23" s="15">
        <v>-20691.080000000002</v>
      </c>
      <c r="H23" s="15">
        <f>+G23+G22</f>
        <v>-42357.8</v>
      </c>
      <c r="I23" s="15"/>
      <c r="J23" s="15"/>
      <c r="K23" s="15"/>
      <c r="L23" s="15"/>
      <c r="M23" s="15"/>
      <c r="N23" s="15"/>
      <c r="O23" s="15"/>
      <c r="P23" s="15"/>
      <c r="Q23" s="15"/>
      <c r="R23" s="15"/>
      <c r="S23" s="15"/>
      <c r="T23" s="15"/>
      <c r="U23" s="15"/>
      <c r="V23" s="15"/>
      <c r="W23" s="15"/>
      <c r="X23" s="22"/>
      <c r="Y23" s="22"/>
    </row>
    <row r="24" spans="1:25" x14ac:dyDescent="0.2">
      <c r="B24" s="20" t="s">
        <v>125</v>
      </c>
      <c r="C24" s="20" t="s">
        <v>91</v>
      </c>
      <c r="D24" s="20" t="s">
        <v>123</v>
      </c>
      <c r="E24" s="20" t="s">
        <v>92</v>
      </c>
      <c r="F24" s="20" t="s">
        <v>126</v>
      </c>
      <c r="G24" s="15">
        <v>108333.6</v>
      </c>
      <c r="H24" s="15"/>
      <c r="I24" s="15"/>
      <c r="J24" s="15"/>
      <c r="K24" s="15"/>
      <c r="L24" s="15"/>
      <c r="M24" s="15"/>
      <c r="N24" s="15"/>
      <c r="O24" s="15"/>
      <c r="P24" s="15"/>
      <c r="Q24" s="15"/>
      <c r="R24" s="15"/>
      <c r="S24" s="15"/>
      <c r="T24" s="15"/>
      <c r="U24" s="15"/>
      <c r="V24" s="15"/>
      <c r="W24" s="15"/>
      <c r="X24" s="22"/>
      <c r="Y24" s="22"/>
    </row>
    <row r="25" spans="1:25" x14ac:dyDescent="0.2">
      <c r="A25" s="12" t="s">
        <v>127</v>
      </c>
      <c r="G25" s="16">
        <f>SUM(G12:G24)</f>
        <v>-82666.199999999983</v>
      </c>
      <c r="H25" s="16"/>
      <c r="I25" s="16"/>
      <c r="J25" s="16"/>
      <c r="K25" s="16"/>
      <c r="L25" s="16"/>
      <c r="M25" s="16"/>
      <c r="N25" s="16"/>
      <c r="O25" s="16"/>
      <c r="P25" s="16"/>
      <c r="Q25" s="16"/>
      <c r="R25" s="16"/>
      <c r="S25" s="16"/>
      <c r="T25" s="16"/>
      <c r="U25" s="16"/>
      <c r="V25" s="16"/>
      <c r="W25" s="16"/>
      <c r="X25" s="24"/>
      <c r="Y25" s="24"/>
    </row>
    <row r="26" spans="1:25" x14ac:dyDescent="0.2">
      <c r="A26" s="12" t="s">
        <v>128</v>
      </c>
      <c r="G26" s="16">
        <f>+G9+G25</f>
        <v>243749.80000000002</v>
      </c>
      <c r="H26" s="16"/>
      <c r="I26" s="16"/>
      <c r="J26" s="16"/>
      <c r="K26" s="16"/>
      <c r="L26" s="16"/>
      <c r="M26" s="16"/>
      <c r="N26" s="16"/>
      <c r="O26" s="16"/>
      <c r="P26" s="16"/>
      <c r="Q26" s="16"/>
      <c r="R26" s="16"/>
      <c r="S26" s="16"/>
      <c r="T26" s="16">
        <f>+T11</f>
        <v>113514</v>
      </c>
      <c r="U26" s="16"/>
      <c r="V26" s="16"/>
      <c r="W26" s="16"/>
      <c r="X26" s="24"/>
      <c r="Y26" s="24"/>
    </row>
    <row r="27" spans="1:25" x14ac:dyDescent="0.2">
      <c r="S27" t="s">
        <v>129</v>
      </c>
      <c r="T27" s="30">
        <f>+T26-G26</f>
        <v>-130235.80000000002</v>
      </c>
      <c r="U27" s="31">
        <f>-U9</f>
        <v>-21666.666666666668</v>
      </c>
      <c r="V27" s="31">
        <f>-V9</f>
        <v>-21666.666666666668</v>
      </c>
      <c r="W27" s="30">
        <f>SUM(T27:V27)</f>
        <v>-173569.13333333333</v>
      </c>
    </row>
    <row r="29" spans="1:25" x14ac:dyDescent="0.2">
      <c r="A29" s="159" t="s">
        <v>130</v>
      </c>
      <c r="B29" s="147"/>
      <c r="C29" s="147"/>
      <c r="D29" s="147"/>
      <c r="E29" s="147"/>
      <c r="F29" s="147"/>
      <c r="G29" s="147"/>
    </row>
  </sheetData>
  <mergeCells count="5">
    <mergeCell ref="A1:G1"/>
    <mergeCell ref="A2:G2"/>
    <mergeCell ref="A3:G3"/>
    <mergeCell ref="X4:Y4"/>
    <mergeCell ref="A29:G29"/>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14"/>
  <sheetViews>
    <sheetView workbookViewId="0">
      <selection activeCell="K21" sqref="K20:K21"/>
    </sheetView>
  </sheetViews>
  <sheetFormatPr baseColWidth="10" defaultColWidth="9.1640625" defaultRowHeight="15" x14ac:dyDescent="0.2"/>
  <cols>
    <col min="1" max="1" width="26.6640625" style="32" customWidth="1"/>
    <col min="2" max="7" width="12" style="32" customWidth="1"/>
    <col min="8" max="8" width="9.1640625" style="32"/>
    <col min="9" max="9" width="10.6640625" style="32" bestFit="1" customWidth="1"/>
    <col min="10" max="10" width="40.33203125" style="32" bestFit="1" customWidth="1"/>
    <col min="11" max="11" width="13.1640625" style="32" bestFit="1" customWidth="1"/>
    <col min="12" max="12" width="19.1640625" style="32" bestFit="1" customWidth="1"/>
    <col min="13" max="13" width="8.1640625" style="32" bestFit="1" customWidth="1"/>
    <col min="14" max="16384" width="9.1640625" style="32"/>
  </cols>
  <sheetData>
    <row r="1" spans="1:13" ht="18" x14ac:dyDescent="0.2">
      <c r="A1" s="146" t="s">
        <v>41</v>
      </c>
      <c r="B1" s="147"/>
      <c r="C1" s="147"/>
      <c r="D1" s="147"/>
      <c r="E1" s="147"/>
      <c r="F1" s="147"/>
      <c r="G1" s="147"/>
    </row>
    <row r="2" spans="1:13" ht="18" x14ac:dyDescent="0.2">
      <c r="A2" s="146" t="s">
        <v>214</v>
      </c>
      <c r="B2" s="147"/>
      <c r="C2" s="147"/>
      <c r="D2" s="147"/>
      <c r="E2" s="147"/>
      <c r="F2" s="147"/>
      <c r="G2" s="147"/>
    </row>
    <row r="3" spans="1:13" x14ac:dyDescent="0.2">
      <c r="A3" s="148" t="s">
        <v>43</v>
      </c>
      <c r="B3" s="147"/>
      <c r="C3" s="147"/>
      <c r="D3" s="147"/>
      <c r="E3" s="147"/>
      <c r="F3" s="147"/>
      <c r="G3" s="147"/>
    </row>
    <row r="5" spans="1:13" x14ac:dyDescent="0.2">
      <c r="A5" s="1"/>
      <c r="B5" s="2" t="s">
        <v>49</v>
      </c>
      <c r="C5" s="2" t="s">
        <v>50</v>
      </c>
      <c r="D5" s="2" t="s">
        <v>51</v>
      </c>
      <c r="E5" s="2" t="s">
        <v>52</v>
      </c>
      <c r="F5" s="2" t="s">
        <v>53</v>
      </c>
      <c r="G5" s="2" t="s">
        <v>0</v>
      </c>
    </row>
    <row r="6" spans="1:13" x14ac:dyDescent="0.2">
      <c r="A6" s="3" t="s">
        <v>215</v>
      </c>
      <c r="B6" s="4"/>
      <c r="C6" s="5">
        <f>510.85</f>
        <v>510.85</v>
      </c>
      <c r="D6" s="4"/>
      <c r="E6" s="4"/>
      <c r="F6" s="4"/>
      <c r="G6" s="46">
        <f t="shared" ref="G6:G8" si="0">((((B6)+(C6))+(D6))+(E6))+(F6)</f>
        <v>510.85</v>
      </c>
      <c r="I6" s="32" t="s">
        <v>78</v>
      </c>
      <c r="J6" s="32" t="s">
        <v>220</v>
      </c>
      <c r="K6" s="32" t="s">
        <v>221</v>
      </c>
      <c r="L6" s="32" t="s">
        <v>222</v>
      </c>
      <c r="M6" s="32" t="s">
        <v>83</v>
      </c>
    </row>
    <row r="7" spans="1:13" x14ac:dyDescent="0.2">
      <c r="A7" s="3" t="s">
        <v>216</v>
      </c>
      <c r="B7" s="5">
        <f>2689.89</f>
        <v>2689.89</v>
      </c>
      <c r="C7" s="5">
        <f>3036.25</f>
        <v>3036.25</v>
      </c>
      <c r="D7" s="4"/>
      <c r="E7" s="4"/>
      <c r="F7" s="4"/>
      <c r="G7" s="5">
        <f t="shared" si="0"/>
        <v>5726.1399999999994</v>
      </c>
      <c r="I7" s="32" t="s">
        <v>223</v>
      </c>
      <c r="J7" s="32" t="s">
        <v>224</v>
      </c>
      <c r="K7" s="32" t="s">
        <v>225</v>
      </c>
      <c r="L7" s="32" t="s">
        <v>226</v>
      </c>
      <c r="M7" s="32">
        <v>171.06</v>
      </c>
    </row>
    <row r="8" spans="1:13" x14ac:dyDescent="0.2">
      <c r="A8" s="3" t="s">
        <v>217</v>
      </c>
      <c r="B8" s="5">
        <f>500</f>
        <v>500</v>
      </c>
      <c r="C8" s="4"/>
      <c r="D8" s="4"/>
      <c r="E8" s="4"/>
      <c r="F8" s="4"/>
      <c r="G8" s="5">
        <f t="shared" si="0"/>
        <v>500</v>
      </c>
      <c r="I8" s="32" t="s">
        <v>227</v>
      </c>
      <c r="J8" s="32" t="s">
        <v>228</v>
      </c>
      <c r="K8" s="32" t="s">
        <v>225</v>
      </c>
      <c r="L8" s="32" t="s">
        <v>226</v>
      </c>
      <c r="M8" s="32">
        <v>38.83</v>
      </c>
    </row>
    <row r="9" spans="1:13" x14ac:dyDescent="0.2">
      <c r="A9" s="3" t="s">
        <v>71</v>
      </c>
      <c r="B9" s="6">
        <f>SUM(B6:B8)</f>
        <v>3189.89</v>
      </c>
      <c r="C9" s="6">
        <f t="shared" ref="C9:G9" si="1">SUM(C6:C8)</f>
        <v>3547.1</v>
      </c>
      <c r="D9" s="6">
        <f t="shared" si="1"/>
        <v>0</v>
      </c>
      <c r="E9" s="6">
        <f t="shared" si="1"/>
        <v>0</v>
      </c>
      <c r="F9" s="6">
        <f t="shared" si="1"/>
        <v>0</v>
      </c>
      <c r="G9" s="6">
        <f t="shared" si="1"/>
        <v>6736.99</v>
      </c>
      <c r="I9" s="32" t="s">
        <v>229</v>
      </c>
      <c r="J9" s="32" t="s">
        <v>230</v>
      </c>
      <c r="K9" s="32" t="s">
        <v>225</v>
      </c>
      <c r="L9" s="32" t="s">
        <v>226</v>
      </c>
      <c r="M9" s="32">
        <v>5.64</v>
      </c>
    </row>
    <row r="10" spans="1:13" x14ac:dyDescent="0.2">
      <c r="A10" s="3"/>
      <c r="B10" s="4"/>
      <c r="C10" s="4"/>
      <c r="D10" s="4"/>
      <c r="E10" s="4"/>
      <c r="F10" s="4"/>
      <c r="G10" s="4"/>
      <c r="I10" s="32" t="s">
        <v>229</v>
      </c>
      <c r="J10" s="32" t="s">
        <v>231</v>
      </c>
      <c r="K10" s="32" t="s">
        <v>225</v>
      </c>
      <c r="L10" s="32" t="s">
        <v>226</v>
      </c>
      <c r="M10" s="32">
        <v>8.41</v>
      </c>
    </row>
    <row r="11" spans="1:13" x14ac:dyDescent="0.2">
      <c r="I11" s="32" t="s">
        <v>232</v>
      </c>
      <c r="J11" s="32" t="s">
        <v>233</v>
      </c>
      <c r="K11" s="32" t="s">
        <v>225</v>
      </c>
      <c r="L11" s="32" t="s">
        <v>226</v>
      </c>
      <c r="M11" s="32">
        <v>40.090000000000003</v>
      </c>
    </row>
    <row r="12" spans="1:13" x14ac:dyDescent="0.2">
      <c r="I12" s="32" t="s">
        <v>234</v>
      </c>
      <c r="J12" s="32" t="s">
        <v>235</v>
      </c>
      <c r="K12" s="32" t="s">
        <v>225</v>
      </c>
      <c r="L12" s="32" t="s">
        <v>226</v>
      </c>
      <c r="M12" s="32">
        <v>246.82</v>
      </c>
    </row>
    <row r="13" spans="1:13" ht="16" thickBot="1" x14ac:dyDescent="0.25">
      <c r="A13" s="149" t="s">
        <v>218</v>
      </c>
      <c r="B13" s="147"/>
      <c r="C13" s="147"/>
      <c r="D13" s="147"/>
      <c r="E13" s="147"/>
      <c r="F13" s="147"/>
      <c r="G13" s="147"/>
      <c r="M13" s="45">
        <f>SUM(M7:M12)</f>
        <v>510.84999999999997</v>
      </c>
    </row>
    <row r="14" spans="1:13" ht="16" thickTop="1" x14ac:dyDescent="0.2"/>
  </sheetData>
  <mergeCells count="4">
    <mergeCell ref="A1:G1"/>
    <mergeCell ref="A2:G2"/>
    <mergeCell ref="A3:G3"/>
    <mergeCell ref="A13:G1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3:P14"/>
  <sheetViews>
    <sheetView workbookViewId="0">
      <selection activeCell="K21" sqref="K20:K21"/>
    </sheetView>
  </sheetViews>
  <sheetFormatPr baseColWidth="10" defaultColWidth="9.1640625" defaultRowHeight="14" x14ac:dyDescent="0.2"/>
  <cols>
    <col min="1" max="1" width="13.33203125" style="8" bestFit="1" customWidth="1"/>
    <col min="2" max="2" width="14.6640625" style="10" customWidth="1"/>
    <col min="3" max="3" width="7.6640625" style="10" bestFit="1" customWidth="1"/>
    <col min="4" max="5" width="9" style="10" bestFit="1" customWidth="1"/>
    <col min="6" max="6" width="7.6640625" style="10" bestFit="1" customWidth="1"/>
    <col min="7" max="7" width="10" style="10" bestFit="1" customWidth="1"/>
    <col min="8" max="8" width="10" style="47" bestFit="1" customWidth="1"/>
    <col min="9" max="9" width="10" style="10" bestFit="1" customWidth="1"/>
    <col min="10" max="10" width="8.1640625" style="10" bestFit="1" customWidth="1"/>
    <col min="11" max="12" width="9" style="10" bestFit="1" customWidth="1"/>
    <col min="13" max="13" width="6.33203125" style="10" bestFit="1" customWidth="1"/>
    <col min="14" max="14" width="11" style="10" bestFit="1" customWidth="1"/>
    <col min="15" max="15" width="11" style="8" bestFit="1" customWidth="1"/>
    <col min="16" max="16" width="9.6640625" style="8" bestFit="1" customWidth="1"/>
    <col min="17" max="16384" width="9.1640625" style="8"/>
  </cols>
  <sheetData>
    <row r="3" spans="1:16" x14ac:dyDescent="0.2">
      <c r="A3" s="8" t="s">
        <v>207</v>
      </c>
      <c r="B3" s="10" t="s">
        <v>210</v>
      </c>
    </row>
    <row r="4" spans="1:16" x14ac:dyDescent="0.2">
      <c r="A4" s="8" t="s">
        <v>205</v>
      </c>
      <c r="B4" s="10" t="s">
        <v>236</v>
      </c>
      <c r="C4" s="10" t="s">
        <v>237</v>
      </c>
      <c r="D4" s="10" t="s">
        <v>238</v>
      </c>
      <c r="E4" s="10" t="s">
        <v>239</v>
      </c>
      <c r="F4" s="10" t="s">
        <v>240</v>
      </c>
      <c r="G4" s="10" t="s">
        <v>241</v>
      </c>
      <c r="H4" s="47" t="s">
        <v>242</v>
      </c>
      <c r="I4" s="10" t="s">
        <v>243</v>
      </c>
      <c r="J4" s="10" t="s">
        <v>244</v>
      </c>
      <c r="K4" s="10" t="s">
        <v>245</v>
      </c>
      <c r="L4" s="10" t="s">
        <v>246</v>
      </c>
      <c r="M4" s="10" t="s">
        <v>209</v>
      </c>
      <c r="N4" s="10" t="s">
        <v>206</v>
      </c>
    </row>
    <row r="5" spans="1:16" x14ac:dyDescent="0.2">
      <c r="A5" s="42" t="s">
        <v>247</v>
      </c>
      <c r="K5" s="10">
        <v>4775</v>
      </c>
      <c r="L5" s="10">
        <v>1325</v>
      </c>
      <c r="N5" s="10">
        <v>6100</v>
      </c>
      <c r="O5" s="10"/>
      <c r="P5" s="48"/>
    </row>
    <row r="6" spans="1:16" x14ac:dyDescent="0.2">
      <c r="A6" s="42" t="s">
        <v>248</v>
      </c>
      <c r="B6" s="10">
        <v>525</v>
      </c>
      <c r="D6" s="10">
        <v>420</v>
      </c>
      <c r="E6" s="10">
        <v>2030</v>
      </c>
      <c r="F6" s="10">
        <v>265</v>
      </c>
      <c r="G6" s="10">
        <v>700</v>
      </c>
      <c r="H6" s="47">
        <v>35</v>
      </c>
      <c r="I6" s="10">
        <v>1645</v>
      </c>
      <c r="L6" s="10">
        <v>1785</v>
      </c>
      <c r="N6" s="10">
        <v>7405</v>
      </c>
      <c r="O6" s="10"/>
    </row>
    <row r="7" spans="1:16" s="54" customFormat="1" x14ac:dyDescent="0.2">
      <c r="A7" s="49" t="s">
        <v>249</v>
      </c>
      <c r="B7" s="47"/>
      <c r="C7" s="47"/>
      <c r="D7" s="50"/>
      <c r="E7" s="47"/>
      <c r="F7" s="47"/>
      <c r="G7" s="51">
        <v>15370</v>
      </c>
      <c r="H7" s="52">
        <v>3255</v>
      </c>
      <c r="I7" s="51">
        <v>80215</v>
      </c>
      <c r="J7" s="47"/>
      <c r="K7" s="47"/>
      <c r="L7" s="47"/>
      <c r="M7" s="47"/>
      <c r="N7" s="47">
        <v>98840</v>
      </c>
      <c r="O7" s="47"/>
      <c r="P7" s="53"/>
    </row>
    <row r="8" spans="1:16" x14ac:dyDescent="0.2">
      <c r="A8" s="42" t="s">
        <v>250</v>
      </c>
      <c r="K8" s="10">
        <v>2500</v>
      </c>
      <c r="N8" s="10">
        <v>2500</v>
      </c>
      <c r="O8" s="10"/>
    </row>
    <row r="9" spans="1:16" x14ac:dyDescent="0.2">
      <c r="A9" s="42" t="s">
        <v>251</v>
      </c>
      <c r="K9" s="10">
        <v>1000</v>
      </c>
      <c r="N9" s="10">
        <v>1000</v>
      </c>
      <c r="O9" s="10"/>
    </row>
    <row r="10" spans="1:16" x14ac:dyDescent="0.2">
      <c r="A10" s="42" t="s">
        <v>252</v>
      </c>
      <c r="G10" s="10">
        <v>5000</v>
      </c>
      <c r="N10" s="10">
        <v>5000</v>
      </c>
      <c r="O10" s="10"/>
    </row>
    <row r="11" spans="1:16" x14ac:dyDescent="0.2">
      <c r="A11" s="42" t="s">
        <v>209</v>
      </c>
      <c r="O11" s="10"/>
    </row>
    <row r="12" spans="1:16" x14ac:dyDescent="0.2">
      <c r="A12" s="42" t="s">
        <v>253</v>
      </c>
      <c r="B12" s="10">
        <v>325</v>
      </c>
      <c r="C12" s="10">
        <v>375</v>
      </c>
      <c r="D12" s="10">
        <v>5500</v>
      </c>
      <c r="E12" s="10">
        <v>1401.75</v>
      </c>
      <c r="J12" s="10">
        <v>-150</v>
      </c>
      <c r="N12" s="10">
        <v>7451.75</v>
      </c>
      <c r="O12" s="10"/>
      <c r="P12" s="48"/>
    </row>
    <row r="13" spans="1:16" x14ac:dyDescent="0.2">
      <c r="A13" s="42" t="s">
        <v>206</v>
      </c>
      <c r="B13" s="10">
        <v>850</v>
      </c>
      <c r="C13" s="10">
        <v>375</v>
      </c>
      <c r="D13" s="10">
        <v>5920</v>
      </c>
      <c r="E13" s="10">
        <v>3431.75</v>
      </c>
      <c r="F13" s="10">
        <v>265</v>
      </c>
      <c r="G13" s="10">
        <v>21070</v>
      </c>
      <c r="H13" s="47">
        <v>3290</v>
      </c>
      <c r="I13" s="10">
        <v>81860</v>
      </c>
      <c r="J13" s="10">
        <v>-150</v>
      </c>
      <c r="K13" s="10">
        <v>8275</v>
      </c>
      <c r="L13" s="10">
        <v>3110</v>
      </c>
      <c r="N13" s="10">
        <v>128296.75</v>
      </c>
      <c r="O13" s="10"/>
    </row>
    <row r="14" spans="1:16" x14ac:dyDescent="0.2">
      <c r="O14" s="10"/>
    </row>
  </sheetData>
  <pageMargins left="0.7" right="0.7" top="0.75" bottom="0.75" header="0.3" footer="0.3"/>
  <pageSetup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filterMode="1"/>
  <dimension ref="A1:L512"/>
  <sheetViews>
    <sheetView workbookViewId="0">
      <selection activeCell="K21" sqref="K20:K21"/>
    </sheetView>
  </sheetViews>
  <sheetFormatPr baseColWidth="10" defaultColWidth="9.1640625" defaultRowHeight="15" x14ac:dyDescent="0.2"/>
  <cols>
    <col min="1" max="1" width="10" style="32" customWidth="1"/>
    <col min="2" max="2" width="9.33203125" style="32" customWidth="1"/>
    <col min="3" max="3" width="12" style="32" customWidth="1"/>
    <col min="4" max="4" width="11.1640625" style="32" customWidth="1"/>
    <col min="5" max="5" width="7.6640625" style="32" customWidth="1"/>
    <col min="6" max="6" width="34.33203125" style="32" customWidth="1"/>
    <col min="7" max="7" width="86.83203125" style="32" customWidth="1"/>
    <col min="8" max="8" width="18" style="32" customWidth="1"/>
    <col min="9" max="9" width="11.1640625" style="32" customWidth="1"/>
    <col min="10" max="10" width="11.83203125" style="32" bestFit="1" customWidth="1"/>
    <col min="11" max="11" width="12.1640625" style="32" customWidth="1"/>
    <col min="12" max="12" width="8.6640625" style="32" bestFit="1" customWidth="1"/>
    <col min="13" max="16384" width="9.1640625" style="32"/>
  </cols>
  <sheetData>
    <row r="1" spans="1:12" ht="18" x14ac:dyDescent="0.2">
      <c r="A1" s="146" t="s">
        <v>41</v>
      </c>
      <c r="B1" s="147"/>
      <c r="C1" s="147"/>
      <c r="D1" s="147"/>
      <c r="E1" s="147"/>
      <c r="F1" s="147"/>
      <c r="G1" s="147"/>
      <c r="H1" s="147"/>
      <c r="I1" s="147"/>
      <c r="J1" s="147"/>
      <c r="K1" s="147"/>
    </row>
    <row r="2" spans="1:12" ht="18" x14ac:dyDescent="0.2">
      <c r="A2" s="146" t="s">
        <v>73</v>
      </c>
      <c r="B2" s="147"/>
      <c r="C2" s="147"/>
      <c r="D2" s="147"/>
      <c r="E2" s="147"/>
      <c r="F2" s="147"/>
      <c r="G2" s="147"/>
      <c r="H2" s="147"/>
      <c r="I2" s="147"/>
      <c r="J2" s="147"/>
      <c r="K2" s="147"/>
    </row>
    <row r="3" spans="1:12" x14ac:dyDescent="0.2">
      <c r="A3" s="148" t="s">
        <v>254</v>
      </c>
      <c r="B3" s="147"/>
      <c r="C3" s="147"/>
      <c r="D3" s="147"/>
      <c r="E3" s="147"/>
      <c r="F3" s="147"/>
      <c r="G3" s="147"/>
      <c r="H3" s="147"/>
      <c r="I3" s="147"/>
      <c r="J3" s="147"/>
      <c r="K3" s="147"/>
    </row>
    <row r="5" spans="1:12" ht="25" x14ac:dyDescent="0.2">
      <c r="A5" s="2" t="s">
        <v>255</v>
      </c>
      <c r="B5" s="2" t="s">
        <v>78</v>
      </c>
      <c r="C5" s="2" t="s">
        <v>79</v>
      </c>
      <c r="D5" s="2" t="s">
        <v>80</v>
      </c>
      <c r="E5" s="2" t="s">
        <v>81</v>
      </c>
      <c r="F5" s="2" t="s">
        <v>131</v>
      </c>
      <c r="G5" s="2" t="s">
        <v>82</v>
      </c>
      <c r="H5" s="2" t="s">
        <v>132</v>
      </c>
      <c r="I5" s="2" t="s">
        <v>133</v>
      </c>
      <c r="J5" s="2" t="s">
        <v>83</v>
      </c>
      <c r="K5" s="2" t="s">
        <v>134</v>
      </c>
      <c r="L5" s="2" t="s">
        <v>256</v>
      </c>
    </row>
    <row r="6" spans="1:12" hidden="1" x14ac:dyDescent="0.2">
      <c r="A6" s="3"/>
    </row>
    <row r="7" spans="1:12" hidden="1" x14ac:dyDescent="0.2">
      <c r="A7" s="55" t="s">
        <v>243</v>
      </c>
      <c r="B7" s="56" t="s">
        <v>257</v>
      </c>
      <c r="C7" s="56" t="s">
        <v>258</v>
      </c>
      <c r="D7" s="56">
        <v>916</v>
      </c>
      <c r="E7" s="56" t="s">
        <v>92</v>
      </c>
      <c r="F7" s="56" t="s">
        <v>259</v>
      </c>
      <c r="G7" s="56" t="s">
        <v>260</v>
      </c>
      <c r="H7" s="56" t="s">
        <v>261</v>
      </c>
      <c r="I7" s="56" t="s">
        <v>262</v>
      </c>
      <c r="J7" s="5">
        <v>500</v>
      </c>
      <c r="K7" s="5">
        <v>500</v>
      </c>
      <c r="L7" s="57" t="s">
        <v>249</v>
      </c>
    </row>
    <row r="8" spans="1:12" hidden="1" x14ac:dyDescent="0.2">
      <c r="A8" s="55" t="s">
        <v>243</v>
      </c>
      <c r="B8" s="56" t="s">
        <v>263</v>
      </c>
      <c r="C8" s="56" t="s">
        <v>258</v>
      </c>
      <c r="D8" s="56">
        <v>920</v>
      </c>
      <c r="E8" s="56" t="s">
        <v>92</v>
      </c>
      <c r="F8" s="56" t="s">
        <v>264</v>
      </c>
      <c r="G8" s="56" t="s">
        <v>265</v>
      </c>
      <c r="H8" s="56" t="s">
        <v>261</v>
      </c>
      <c r="I8" s="56" t="s">
        <v>262</v>
      </c>
      <c r="J8" s="5">
        <v>225</v>
      </c>
      <c r="K8" s="5">
        <v>725</v>
      </c>
      <c r="L8" s="57" t="s">
        <v>249</v>
      </c>
    </row>
    <row r="9" spans="1:12" hidden="1" x14ac:dyDescent="0.2">
      <c r="A9" s="55" t="s">
        <v>243</v>
      </c>
      <c r="B9" s="56" t="s">
        <v>263</v>
      </c>
      <c r="C9" s="56" t="s">
        <v>266</v>
      </c>
      <c r="D9" s="56">
        <v>919</v>
      </c>
      <c r="E9" s="56" t="s">
        <v>92</v>
      </c>
      <c r="F9" s="56" t="s">
        <v>267</v>
      </c>
      <c r="G9" s="56" t="s">
        <v>268</v>
      </c>
      <c r="H9" s="56" t="s">
        <v>261</v>
      </c>
      <c r="I9" s="56" t="s">
        <v>262</v>
      </c>
      <c r="J9" s="5">
        <v>-125</v>
      </c>
      <c r="K9" s="5">
        <v>600</v>
      </c>
      <c r="L9" s="57" t="s">
        <v>249</v>
      </c>
    </row>
    <row r="10" spans="1:12" hidden="1" x14ac:dyDescent="0.2">
      <c r="A10" s="55" t="s">
        <v>243</v>
      </c>
      <c r="B10" s="56" t="s">
        <v>263</v>
      </c>
      <c r="C10" s="56" t="s">
        <v>258</v>
      </c>
      <c r="D10" s="56">
        <v>917</v>
      </c>
      <c r="E10" s="56" t="s">
        <v>92</v>
      </c>
      <c r="F10" s="56" t="s">
        <v>269</v>
      </c>
      <c r="G10" s="56" t="s">
        <v>270</v>
      </c>
      <c r="H10" s="56" t="s">
        <v>261</v>
      </c>
      <c r="I10" s="56" t="s">
        <v>262</v>
      </c>
      <c r="J10" s="5">
        <v>500</v>
      </c>
      <c r="K10" s="5">
        <v>1100</v>
      </c>
      <c r="L10" s="57" t="s">
        <v>249</v>
      </c>
    </row>
    <row r="11" spans="1:12" hidden="1" x14ac:dyDescent="0.2">
      <c r="A11" s="55" t="s">
        <v>243</v>
      </c>
      <c r="B11" s="56" t="s">
        <v>263</v>
      </c>
      <c r="C11" s="56" t="s">
        <v>258</v>
      </c>
      <c r="D11" s="56">
        <v>918</v>
      </c>
      <c r="E11" s="56" t="s">
        <v>92</v>
      </c>
      <c r="F11" s="56" t="s">
        <v>267</v>
      </c>
      <c r="G11" s="56" t="s">
        <v>268</v>
      </c>
      <c r="H11" s="56" t="s">
        <v>261</v>
      </c>
      <c r="I11" s="56" t="s">
        <v>262</v>
      </c>
      <c r="J11" s="5">
        <v>125</v>
      </c>
      <c r="K11" s="5">
        <v>1225</v>
      </c>
      <c r="L11" s="57" t="s">
        <v>249</v>
      </c>
    </row>
    <row r="12" spans="1:12" hidden="1" x14ac:dyDescent="0.2">
      <c r="A12" s="55" t="s">
        <v>243</v>
      </c>
      <c r="B12" s="56" t="s">
        <v>271</v>
      </c>
      <c r="C12" s="56" t="s">
        <v>258</v>
      </c>
      <c r="D12" s="56">
        <v>928</v>
      </c>
      <c r="E12" s="56" t="s">
        <v>92</v>
      </c>
      <c r="F12" s="56" t="s">
        <v>272</v>
      </c>
      <c r="G12" s="56" t="s">
        <v>270</v>
      </c>
      <c r="H12" s="56" t="s">
        <v>261</v>
      </c>
      <c r="I12" s="56" t="s">
        <v>262</v>
      </c>
      <c r="J12" s="5">
        <v>500</v>
      </c>
      <c r="K12" s="5">
        <v>1725</v>
      </c>
      <c r="L12" s="57" t="s">
        <v>249</v>
      </c>
    </row>
    <row r="13" spans="1:12" hidden="1" x14ac:dyDescent="0.2">
      <c r="A13" s="55" t="s">
        <v>243</v>
      </c>
      <c r="B13" s="56" t="s">
        <v>271</v>
      </c>
      <c r="C13" s="56" t="s">
        <v>258</v>
      </c>
      <c r="D13" s="56">
        <v>927</v>
      </c>
      <c r="E13" s="56" t="s">
        <v>92</v>
      </c>
      <c r="F13" s="56" t="s">
        <v>273</v>
      </c>
      <c r="G13" s="56" t="s">
        <v>270</v>
      </c>
      <c r="H13" s="56" t="s">
        <v>261</v>
      </c>
      <c r="I13" s="56" t="s">
        <v>262</v>
      </c>
      <c r="J13" s="5">
        <v>500</v>
      </c>
      <c r="K13" s="5">
        <v>2225</v>
      </c>
      <c r="L13" s="57" t="s">
        <v>249</v>
      </c>
    </row>
    <row r="14" spans="1:12" hidden="1" x14ac:dyDescent="0.2">
      <c r="A14" s="55" t="s">
        <v>243</v>
      </c>
      <c r="B14" s="56" t="s">
        <v>271</v>
      </c>
      <c r="C14" s="56" t="s">
        <v>258</v>
      </c>
      <c r="D14" s="56">
        <v>926</v>
      </c>
      <c r="E14" s="56" t="s">
        <v>92</v>
      </c>
      <c r="F14" s="56" t="s">
        <v>274</v>
      </c>
      <c r="G14" s="56" t="s">
        <v>260</v>
      </c>
      <c r="H14" s="56" t="s">
        <v>261</v>
      </c>
      <c r="I14" s="56" t="s">
        <v>262</v>
      </c>
      <c r="J14" s="5">
        <v>500</v>
      </c>
      <c r="K14" s="5">
        <v>2725</v>
      </c>
      <c r="L14" s="57" t="s">
        <v>249</v>
      </c>
    </row>
    <row r="15" spans="1:12" hidden="1" x14ac:dyDescent="0.2">
      <c r="A15" s="55" t="s">
        <v>243</v>
      </c>
      <c r="B15" s="56" t="s">
        <v>271</v>
      </c>
      <c r="C15" s="56" t="s">
        <v>258</v>
      </c>
      <c r="D15" s="56">
        <v>925</v>
      </c>
      <c r="E15" s="56" t="s">
        <v>92</v>
      </c>
      <c r="F15" s="56" t="s">
        <v>275</v>
      </c>
      <c r="G15" s="56" t="s">
        <v>260</v>
      </c>
      <c r="H15" s="56" t="s">
        <v>261</v>
      </c>
      <c r="I15" s="56" t="s">
        <v>262</v>
      </c>
      <c r="J15" s="5">
        <v>500</v>
      </c>
      <c r="K15" s="5">
        <v>3225</v>
      </c>
      <c r="L15" s="57" t="s">
        <v>249</v>
      </c>
    </row>
    <row r="16" spans="1:12" hidden="1" x14ac:dyDescent="0.2">
      <c r="A16" s="55" t="s">
        <v>243</v>
      </c>
      <c r="B16" s="56" t="s">
        <v>271</v>
      </c>
      <c r="C16" s="56" t="s">
        <v>258</v>
      </c>
      <c r="D16" s="56">
        <v>921</v>
      </c>
      <c r="E16" s="56" t="s">
        <v>92</v>
      </c>
      <c r="F16" s="56" t="s">
        <v>276</v>
      </c>
      <c r="G16" s="56" t="s">
        <v>260</v>
      </c>
      <c r="H16" s="56" t="s">
        <v>261</v>
      </c>
      <c r="I16" s="56" t="s">
        <v>262</v>
      </c>
      <c r="J16" s="5">
        <v>500</v>
      </c>
      <c r="K16" s="5">
        <v>3725</v>
      </c>
      <c r="L16" s="57" t="s">
        <v>249</v>
      </c>
    </row>
    <row r="17" spans="1:12" hidden="1" x14ac:dyDescent="0.2">
      <c r="A17" s="55" t="s">
        <v>243</v>
      </c>
      <c r="B17" s="56" t="s">
        <v>271</v>
      </c>
      <c r="C17" s="56" t="s">
        <v>258</v>
      </c>
      <c r="D17" s="56">
        <v>923</v>
      </c>
      <c r="E17" s="56" t="s">
        <v>92</v>
      </c>
      <c r="F17" s="56" t="s">
        <v>277</v>
      </c>
      <c r="G17" s="56" t="s">
        <v>270</v>
      </c>
      <c r="H17" s="56" t="s">
        <v>261</v>
      </c>
      <c r="I17" s="56" t="s">
        <v>262</v>
      </c>
      <c r="J17" s="5">
        <v>500</v>
      </c>
      <c r="K17" s="5">
        <v>4225</v>
      </c>
      <c r="L17" s="57" t="s">
        <v>249</v>
      </c>
    </row>
    <row r="18" spans="1:12" hidden="1" x14ac:dyDescent="0.2">
      <c r="A18" s="55" t="s">
        <v>243</v>
      </c>
      <c r="B18" s="56" t="s">
        <v>271</v>
      </c>
      <c r="C18" s="56" t="s">
        <v>258</v>
      </c>
      <c r="D18" s="56">
        <v>922</v>
      </c>
      <c r="E18" s="56" t="s">
        <v>92</v>
      </c>
      <c r="F18" s="56" t="s">
        <v>278</v>
      </c>
      <c r="G18" s="56" t="s">
        <v>279</v>
      </c>
      <c r="H18" s="56" t="s">
        <v>261</v>
      </c>
      <c r="I18" s="56" t="s">
        <v>262</v>
      </c>
      <c r="J18" s="5">
        <v>500</v>
      </c>
      <c r="K18" s="5">
        <v>4725</v>
      </c>
      <c r="L18" s="57" t="s">
        <v>249</v>
      </c>
    </row>
    <row r="19" spans="1:12" hidden="1" x14ac:dyDescent="0.2">
      <c r="A19" s="55" t="s">
        <v>243</v>
      </c>
      <c r="B19" s="56" t="s">
        <v>271</v>
      </c>
      <c r="C19" s="56" t="s">
        <v>258</v>
      </c>
      <c r="D19" s="56">
        <v>922</v>
      </c>
      <c r="E19" s="56" t="s">
        <v>92</v>
      </c>
      <c r="F19" s="56" t="s">
        <v>278</v>
      </c>
      <c r="G19" s="56" t="s">
        <v>268</v>
      </c>
      <c r="H19" s="56" t="s">
        <v>261</v>
      </c>
      <c r="I19" s="56" t="s">
        <v>262</v>
      </c>
      <c r="J19" s="5">
        <v>125</v>
      </c>
      <c r="K19" s="5">
        <v>4850</v>
      </c>
      <c r="L19" s="57" t="s">
        <v>249</v>
      </c>
    </row>
    <row r="20" spans="1:12" hidden="1" x14ac:dyDescent="0.2">
      <c r="A20" s="55" t="s">
        <v>243</v>
      </c>
      <c r="B20" s="56" t="s">
        <v>271</v>
      </c>
      <c r="C20" s="56" t="s">
        <v>258</v>
      </c>
      <c r="D20" s="56">
        <v>924</v>
      </c>
      <c r="E20" s="56" t="s">
        <v>92</v>
      </c>
      <c r="F20" s="56" t="s">
        <v>280</v>
      </c>
      <c r="G20" s="56" t="s">
        <v>270</v>
      </c>
      <c r="H20" s="56" t="s">
        <v>261</v>
      </c>
      <c r="I20" s="56" t="s">
        <v>262</v>
      </c>
      <c r="J20" s="5">
        <v>500</v>
      </c>
      <c r="K20" s="5">
        <v>5350</v>
      </c>
      <c r="L20" s="57" t="s">
        <v>249</v>
      </c>
    </row>
    <row r="21" spans="1:12" hidden="1" x14ac:dyDescent="0.2">
      <c r="A21" s="55" t="s">
        <v>243</v>
      </c>
      <c r="B21" s="56" t="s">
        <v>281</v>
      </c>
      <c r="C21" s="56" t="s">
        <v>258</v>
      </c>
      <c r="D21" s="56">
        <v>929</v>
      </c>
      <c r="E21" s="56" t="s">
        <v>92</v>
      </c>
      <c r="F21" s="56" t="s">
        <v>282</v>
      </c>
      <c r="G21" s="56" t="s">
        <v>270</v>
      </c>
      <c r="H21" s="56" t="s">
        <v>261</v>
      </c>
      <c r="I21" s="56" t="s">
        <v>262</v>
      </c>
      <c r="J21" s="5">
        <v>500</v>
      </c>
      <c r="K21" s="5">
        <v>5850</v>
      </c>
      <c r="L21" s="57" t="s">
        <v>249</v>
      </c>
    </row>
    <row r="22" spans="1:12" hidden="1" x14ac:dyDescent="0.2">
      <c r="A22" s="55" t="s">
        <v>243</v>
      </c>
      <c r="B22" s="56" t="s">
        <v>281</v>
      </c>
      <c r="C22" s="56" t="s">
        <v>258</v>
      </c>
      <c r="D22" s="56">
        <v>930</v>
      </c>
      <c r="E22" s="56" t="s">
        <v>92</v>
      </c>
      <c r="F22" s="56" t="s">
        <v>283</v>
      </c>
      <c r="G22" s="56" t="s">
        <v>284</v>
      </c>
      <c r="H22" s="56" t="s">
        <v>261</v>
      </c>
      <c r="I22" s="56" t="s">
        <v>262</v>
      </c>
      <c r="J22" s="5">
        <v>500</v>
      </c>
      <c r="K22" s="5">
        <v>6350</v>
      </c>
      <c r="L22" s="57" t="s">
        <v>249</v>
      </c>
    </row>
    <row r="23" spans="1:12" hidden="1" x14ac:dyDescent="0.2">
      <c r="A23" s="55" t="s">
        <v>243</v>
      </c>
      <c r="B23" s="56" t="s">
        <v>285</v>
      </c>
      <c r="C23" s="56" t="s">
        <v>258</v>
      </c>
      <c r="D23" s="56">
        <v>934</v>
      </c>
      <c r="E23" s="56" t="s">
        <v>92</v>
      </c>
      <c r="F23" s="56" t="s">
        <v>286</v>
      </c>
      <c r="G23" s="56" t="s">
        <v>287</v>
      </c>
      <c r="H23" s="56" t="s">
        <v>261</v>
      </c>
      <c r="I23" s="56" t="s">
        <v>262</v>
      </c>
      <c r="J23" s="5">
        <v>500</v>
      </c>
      <c r="K23" s="5">
        <v>6850</v>
      </c>
      <c r="L23" s="57" t="s">
        <v>249</v>
      </c>
    </row>
    <row r="24" spans="1:12" hidden="1" x14ac:dyDescent="0.2">
      <c r="A24" s="55" t="s">
        <v>243</v>
      </c>
      <c r="B24" s="56" t="s">
        <v>285</v>
      </c>
      <c r="C24" s="56" t="s">
        <v>258</v>
      </c>
      <c r="D24" s="56">
        <v>933</v>
      </c>
      <c r="E24" s="56" t="s">
        <v>92</v>
      </c>
      <c r="F24" s="56" t="s">
        <v>288</v>
      </c>
      <c r="G24" s="56" t="s">
        <v>289</v>
      </c>
      <c r="H24" s="56" t="s">
        <v>261</v>
      </c>
      <c r="I24" s="56" t="s">
        <v>262</v>
      </c>
      <c r="J24" s="5">
        <v>125</v>
      </c>
      <c r="K24" s="5">
        <v>6975</v>
      </c>
      <c r="L24" s="57" t="s">
        <v>249</v>
      </c>
    </row>
    <row r="25" spans="1:12" hidden="1" x14ac:dyDescent="0.2">
      <c r="A25" s="55" t="s">
        <v>243</v>
      </c>
      <c r="B25" s="56" t="s">
        <v>285</v>
      </c>
      <c r="C25" s="56" t="s">
        <v>258</v>
      </c>
      <c r="D25" s="56">
        <v>931</v>
      </c>
      <c r="E25" s="56" t="s">
        <v>92</v>
      </c>
      <c r="F25" s="56" t="s">
        <v>290</v>
      </c>
      <c r="G25" s="56" t="s">
        <v>291</v>
      </c>
      <c r="H25" s="56" t="s">
        <v>261</v>
      </c>
      <c r="I25" s="56" t="s">
        <v>262</v>
      </c>
      <c r="J25" s="5">
        <v>275</v>
      </c>
      <c r="K25" s="5">
        <v>7250</v>
      </c>
      <c r="L25" s="57" t="s">
        <v>249</v>
      </c>
    </row>
    <row r="26" spans="1:12" hidden="1" x14ac:dyDescent="0.2">
      <c r="A26" s="55" t="s">
        <v>243</v>
      </c>
      <c r="B26" s="56" t="s">
        <v>285</v>
      </c>
      <c r="C26" s="56" t="s">
        <v>258</v>
      </c>
      <c r="D26" s="56">
        <v>932</v>
      </c>
      <c r="E26" s="56" t="s">
        <v>92</v>
      </c>
      <c r="F26" s="56" t="s">
        <v>292</v>
      </c>
      <c r="G26" s="56" t="s">
        <v>268</v>
      </c>
      <c r="H26" s="56" t="s">
        <v>261</v>
      </c>
      <c r="I26" s="56" t="s">
        <v>262</v>
      </c>
      <c r="J26" s="5">
        <v>125</v>
      </c>
      <c r="K26" s="5">
        <v>7375</v>
      </c>
      <c r="L26" s="57" t="s">
        <v>249</v>
      </c>
    </row>
    <row r="27" spans="1:12" hidden="1" x14ac:dyDescent="0.2">
      <c r="A27" s="55" t="s">
        <v>243</v>
      </c>
      <c r="B27" s="56" t="s">
        <v>285</v>
      </c>
      <c r="C27" s="56" t="s">
        <v>258</v>
      </c>
      <c r="D27" s="56">
        <v>932</v>
      </c>
      <c r="E27" s="56" t="s">
        <v>92</v>
      </c>
      <c r="F27" s="56" t="s">
        <v>292</v>
      </c>
      <c r="G27" s="56" t="s">
        <v>279</v>
      </c>
      <c r="H27" s="56" t="s">
        <v>261</v>
      </c>
      <c r="I27" s="56" t="s">
        <v>262</v>
      </c>
      <c r="J27" s="5">
        <v>500</v>
      </c>
      <c r="K27" s="5">
        <v>7875</v>
      </c>
      <c r="L27" s="57" t="s">
        <v>249</v>
      </c>
    </row>
    <row r="28" spans="1:12" hidden="1" x14ac:dyDescent="0.2">
      <c r="A28" s="55" t="s">
        <v>243</v>
      </c>
      <c r="B28" s="56" t="s">
        <v>293</v>
      </c>
      <c r="C28" s="56" t="s">
        <v>258</v>
      </c>
      <c r="D28" s="56">
        <v>935</v>
      </c>
      <c r="E28" s="56" t="s">
        <v>92</v>
      </c>
      <c r="F28" s="56" t="s">
        <v>267</v>
      </c>
      <c r="G28" s="56" t="s">
        <v>294</v>
      </c>
      <c r="H28" s="56" t="s">
        <v>261</v>
      </c>
      <c r="I28" s="56" t="s">
        <v>262</v>
      </c>
      <c r="J28" s="5">
        <v>500</v>
      </c>
      <c r="K28" s="5">
        <v>8375</v>
      </c>
      <c r="L28" s="57" t="s">
        <v>249</v>
      </c>
    </row>
    <row r="29" spans="1:12" hidden="1" x14ac:dyDescent="0.2">
      <c r="A29" s="55" t="s">
        <v>243</v>
      </c>
      <c r="B29" s="56" t="s">
        <v>295</v>
      </c>
      <c r="C29" s="56" t="s">
        <v>258</v>
      </c>
      <c r="D29" s="56">
        <v>937</v>
      </c>
      <c r="E29" s="56" t="s">
        <v>92</v>
      </c>
      <c r="F29" s="56" t="s">
        <v>296</v>
      </c>
      <c r="G29" s="56" t="s">
        <v>294</v>
      </c>
      <c r="H29" s="56" t="s">
        <v>261</v>
      </c>
      <c r="I29" s="56" t="s">
        <v>262</v>
      </c>
      <c r="J29" s="5">
        <v>500</v>
      </c>
      <c r="K29" s="5">
        <v>8875</v>
      </c>
      <c r="L29" s="57" t="s">
        <v>249</v>
      </c>
    </row>
    <row r="30" spans="1:12" hidden="1" x14ac:dyDescent="0.2">
      <c r="A30" s="55" t="s">
        <v>243</v>
      </c>
      <c r="B30" s="56" t="s">
        <v>295</v>
      </c>
      <c r="C30" s="56" t="s">
        <v>258</v>
      </c>
      <c r="D30" s="56">
        <v>939</v>
      </c>
      <c r="E30" s="56" t="s">
        <v>92</v>
      </c>
      <c r="F30" s="56" t="s">
        <v>288</v>
      </c>
      <c r="G30" s="56" t="s">
        <v>294</v>
      </c>
      <c r="H30" s="56" t="s">
        <v>261</v>
      </c>
      <c r="I30" s="56" t="s">
        <v>262</v>
      </c>
      <c r="J30" s="5">
        <v>500</v>
      </c>
      <c r="K30" s="5">
        <v>9375</v>
      </c>
      <c r="L30" s="57" t="s">
        <v>249</v>
      </c>
    </row>
    <row r="31" spans="1:12" hidden="1" x14ac:dyDescent="0.2">
      <c r="A31" s="55" t="s">
        <v>243</v>
      </c>
      <c r="B31" s="56" t="s">
        <v>297</v>
      </c>
      <c r="C31" s="56" t="s">
        <v>258</v>
      </c>
      <c r="D31" s="56">
        <v>946</v>
      </c>
      <c r="E31" s="56" t="s">
        <v>92</v>
      </c>
      <c r="F31" s="56" t="s">
        <v>298</v>
      </c>
      <c r="G31" s="56" t="s">
        <v>270</v>
      </c>
      <c r="H31" s="56" t="s">
        <v>261</v>
      </c>
      <c r="I31" s="56" t="s">
        <v>262</v>
      </c>
      <c r="J31" s="5">
        <v>500</v>
      </c>
      <c r="K31" s="5">
        <v>9875</v>
      </c>
      <c r="L31" s="57" t="s">
        <v>249</v>
      </c>
    </row>
    <row r="32" spans="1:12" hidden="1" x14ac:dyDescent="0.2">
      <c r="A32" s="55" t="s">
        <v>243</v>
      </c>
      <c r="B32" s="56" t="s">
        <v>297</v>
      </c>
      <c r="C32" s="56" t="s">
        <v>258</v>
      </c>
      <c r="D32" s="56">
        <v>945</v>
      </c>
      <c r="E32" s="56" t="s">
        <v>92</v>
      </c>
      <c r="F32" s="56" t="s">
        <v>299</v>
      </c>
      <c r="G32" s="56" t="s">
        <v>287</v>
      </c>
      <c r="H32" s="56" t="s">
        <v>261</v>
      </c>
      <c r="I32" s="56" t="s">
        <v>262</v>
      </c>
      <c r="J32" s="5">
        <v>500</v>
      </c>
      <c r="K32" s="5">
        <v>10375</v>
      </c>
      <c r="L32" s="57" t="s">
        <v>249</v>
      </c>
    </row>
    <row r="33" spans="1:12" hidden="1" x14ac:dyDescent="0.2">
      <c r="A33" s="55" t="s">
        <v>243</v>
      </c>
      <c r="B33" s="56" t="s">
        <v>297</v>
      </c>
      <c r="C33" s="56" t="s">
        <v>258</v>
      </c>
      <c r="D33" s="56">
        <v>944</v>
      </c>
      <c r="E33" s="56" t="s">
        <v>92</v>
      </c>
      <c r="F33" s="56" t="s">
        <v>300</v>
      </c>
      <c r="G33" s="56" t="s">
        <v>287</v>
      </c>
      <c r="H33" s="56" t="s">
        <v>261</v>
      </c>
      <c r="I33" s="56" t="s">
        <v>262</v>
      </c>
      <c r="J33" s="5">
        <v>500</v>
      </c>
      <c r="K33" s="5">
        <v>10875</v>
      </c>
      <c r="L33" s="57" t="s">
        <v>249</v>
      </c>
    </row>
    <row r="34" spans="1:12" hidden="1" x14ac:dyDescent="0.2">
      <c r="A34" s="55" t="s">
        <v>243</v>
      </c>
      <c r="B34" s="56" t="s">
        <v>297</v>
      </c>
      <c r="C34" s="56" t="s">
        <v>258</v>
      </c>
      <c r="D34" s="56">
        <v>938</v>
      </c>
      <c r="E34" s="56" t="s">
        <v>92</v>
      </c>
      <c r="F34" s="56" t="s">
        <v>301</v>
      </c>
      <c r="G34" s="56" t="s">
        <v>287</v>
      </c>
      <c r="H34" s="56" t="s">
        <v>261</v>
      </c>
      <c r="I34" s="56" t="s">
        <v>262</v>
      </c>
      <c r="J34" s="5">
        <v>500</v>
      </c>
      <c r="K34" s="5">
        <v>11375</v>
      </c>
      <c r="L34" s="57" t="s">
        <v>249</v>
      </c>
    </row>
    <row r="35" spans="1:12" hidden="1" x14ac:dyDescent="0.2">
      <c r="A35" s="55" t="s">
        <v>243</v>
      </c>
      <c r="B35" s="56" t="s">
        <v>297</v>
      </c>
      <c r="C35" s="56" t="s">
        <v>258</v>
      </c>
      <c r="D35" s="56">
        <v>942</v>
      </c>
      <c r="E35" s="56" t="s">
        <v>92</v>
      </c>
      <c r="F35" s="56" t="s">
        <v>302</v>
      </c>
      <c r="G35" s="56" t="s">
        <v>303</v>
      </c>
      <c r="H35" s="56" t="s">
        <v>261</v>
      </c>
      <c r="I35" s="56" t="s">
        <v>262</v>
      </c>
      <c r="J35" s="5">
        <v>75</v>
      </c>
      <c r="K35" s="5">
        <v>11450</v>
      </c>
      <c r="L35" s="57" t="s">
        <v>249</v>
      </c>
    </row>
    <row r="36" spans="1:12" hidden="1" x14ac:dyDescent="0.2">
      <c r="A36" s="55" t="s">
        <v>243</v>
      </c>
      <c r="B36" s="56" t="s">
        <v>297</v>
      </c>
      <c r="C36" s="56" t="s">
        <v>258</v>
      </c>
      <c r="D36" s="56">
        <v>941</v>
      </c>
      <c r="E36" s="56" t="s">
        <v>92</v>
      </c>
      <c r="F36" s="56" t="s">
        <v>304</v>
      </c>
      <c r="G36" s="56" t="s">
        <v>270</v>
      </c>
      <c r="H36" s="56" t="s">
        <v>261</v>
      </c>
      <c r="I36" s="56" t="s">
        <v>262</v>
      </c>
      <c r="J36" s="5">
        <v>500</v>
      </c>
      <c r="K36" s="5">
        <v>11950</v>
      </c>
      <c r="L36" s="57" t="s">
        <v>249</v>
      </c>
    </row>
    <row r="37" spans="1:12" hidden="1" x14ac:dyDescent="0.2">
      <c r="A37" s="55" t="s">
        <v>243</v>
      </c>
      <c r="B37" s="56" t="s">
        <v>297</v>
      </c>
      <c r="C37" s="56" t="s">
        <v>258</v>
      </c>
      <c r="D37" s="56">
        <v>940</v>
      </c>
      <c r="E37" s="56" t="s">
        <v>92</v>
      </c>
      <c r="F37" s="56" t="s">
        <v>305</v>
      </c>
      <c r="G37" s="56" t="s">
        <v>270</v>
      </c>
      <c r="H37" s="56" t="s">
        <v>261</v>
      </c>
      <c r="I37" s="56" t="s">
        <v>262</v>
      </c>
      <c r="J37" s="5">
        <v>500</v>
      </c>
      <c r="K37" s="5">
        <v>12450</v>
      </c>
      <c r="L37" s="57" t="s">
        <v>249</v>
      </c>
    </row>
    <row r="38" spans="1:12" hidden="1" x14ac:dyDescent="0.2">
      <c r="A38" s="55" t="s">
        <v>243</v>
      </c>
      <c r="B38" s="56" t="s">
        <v>297</v>
      </c>
      <c r="C38" s="56" t="s">
        <v>258</v>
      </c>
      <c r="D38" s="56">
        <v>943</v>
      </c>
      <c r="E38" s="56" t="s">
        <v>92</v>
      </c>
      <c r="F38" s="56" t="s">
        <v>306</v>
      </c>
      <c r="G38" s="56" t="s">
        <v>291</v>
      </c>
      <c r="H38" s="56" t="s">
        <v>261</v>
      </c>
      <c r="I38" s="56" t="s">
        <v>262</v>
      </c>
      <c r="J38" s="5">
        <v>550</v>
      </c>
      <c r="K38" s="5">
        <v>13000</v>
      </c>
      <c r="L38" s="57" t="s">
        <v>249</v>
      </c>
    </row>
    <row r="39" spans="1:12" hidden="1" x14ac:dyDescent="0.2">
      <c r="A39" s="55" t="s">
        <v>243</v>
      </c>
      <c r="B39" s="56" t="s">
        <v>307</v>
      </c>
      <c r="C39" s="56" t="s">
        <v>258</v>
      </c>
      <c r="D39" s="56">
        <v>950</v>
      </c>
      <c r="E39" s="56" t="s">
        <v>92</v>
      </c>
      <c r="F39" s="56" t="s">
        <v>308</v>
      </c>
      <c r="G39" s="56" t="s">
        <v>287</v>
      </c>
      <c r="H39" s="56" t="s">
        <v>261</v>
      </c>
      <c r="I39" s="56" t="s">
        <v>262</v>
      </c>
      <c r="J39" s="5">
        <v>500</v>
      </c>
      <c r="K39" s="5">
        <v>13500</v>
      </c>
      <c r="L39" s="57" t="s">
        <v>249</v>
      </c>
    </row>
    <row r="40" spans="1:12" hidden="1" x14ac:dyDescent="0.2">
      <c r="A40" s="55" t="s">
        <v>243</v>
      </c>
      <c r="B40" s="56" t="s">
        <v>307</v>
      </c>
      <c r="C40" s="56" t="s">
        <v>258</v>
      </c>
      <c r="D40" s="56">
        <v>949</v>
      </c>
      <c r="E40" s="56" t="s">
        <v>92</v>
      </c>
      <c r="F40" s="56" t="s">
        <v>309</v>
      </c>
      <c r="G40" s="56" t="s">
        <v>287</v>
      </c>
      <c r="H40" s="56" t="s">
        <v>261</v>
      </c>
      <c r="I40" s="56" t="s">
        <v>262</v>
      </c>
      <c r="J40" s="5">
        <v>500</v>
      </c>
      <c r="K40" s="5">
        <v>14000</v>
      </c>
      <c r="L40" s="57" t="s">
        <v>249</v>
      </c>
    </row>
    <row r="41" spans="1:12" hidden="1" x14ac:dyDescent="0.2">
      <c r="A41" s="55" t="s">
        <v>243</v>
      </c>
      <c r="B41" s="56" t="s">
        <v>307</v>
      </c>
      <c r="C41" s="56" t="s">
        <v>258</v>
      </c>
      <c r="D41" s="56">
        <v>951</v>
      </c>
      <c r="E41" s="56" t="s">
        <v>92</v>
      </c>
      <c r="F41" s="56" t="s">
        <v>310</v>
      </c>
      <c r="G41" s="56" t="s">
        <v>268</v>
      </c>
      <c r="H41" s="56" t="s">
        <v>261</v>
      </c>
      <c r="I41" s="56" t="s">
        <v>262</v>
      </c>
      <c r="J41" s="5">
        <v>125</v>
      </c>
      <c r="K41" s="5">
        <v>14125</v>
      </c>
      <c r="L41" s="57" t="s">
        <v>249</v>
      </c>
    </row>
    <row r="42" spans="1:12" hidden="1" x14ac:dyDescent="0.2">
      <c r="A42" s="55" t="s">
        <v>243</v>
      </c>
      <c r="B42" s="56" t="s">
        <v>307</v>
      </c>
      <c r="C42" s="56" t="s">
        <v>258</v>
      </c>
      <c r="D42" s="56">
        <v>947</v>
      </c>
      <c r="E42" s="56" t="s">
        <v>92</v>
      </c>
      <c r="F42" s="56" t="s">
        <v>311</v>
      </c>
      <c r="G42" s="56" t="s">
        <v>270</v>
      </c>
      <c r="H42" s="56" t="s">
        <v>261</v>
      </c>
      <c r="I42" s="56" t="s">
        <v>262</v>
      </c>
      <c r="J42" s="5">
        <v>500</v>
      </c>
      <c r="K42" s="5">
        <v>14625</v>
      </c>
      <c r="L42" s="57" t="s">
        <v>249</v>
      </c>
    </row>
    <row r="43" spans="1:12" hidden="1" x14ac:dyDescent="0.2">
      <c r="A43" s="55" t="s">
        <v>243</v>
      </c>
      <c r="B43" s="56" t="s">
        <v>307</v>
      </c>
      <c r="C43" s="56" t="s">
        <v>258</v>
      </c>
      <c r="D43" s="56">
        <v>951</v>
      </c>
      <c r="E43" s="56" t="s">
        <v>92</v>
      </c>
      <c r="F43" s="56" t="s">
        <v>310</v>
      </c>
      <c r="G43" s="56" t="s">
        <v>279</v>
      </c>
      <c r="H43" s="56" t="s">
        <v>261</v>
      </c>
      <c r="I43" s="56" t="s">
        <v>262</v>
      </c>
      <c r="J43" s="5">
        <v>500</v>
      </c>
      <c r="K43" s="5">
        <v>15125</v>
      </c>
      <c r="L43" s="57" t="s">
        <v>249</v>
      </c>
    </row>
    <row r="44" spans="1:12" hidden="1" x14ac:dyDescent="0.2">
      <c r="A44" s="55" t="s">
        <v>243</v>
      </c>
      <c r="B44" s="56" t="s">
        <v>307</v>
      </c>
      <c r="C44" s="56" t="s">
        <v>258</v>
      </c>
      <c r="D44" s="56">
        <v>948</v>
      </c>
      <c r="E44" s="56" t="s">
        <v>92</v>
      </c>
      <c r="F44" s="56" t="s">
        <v>312</v>
      </c>
      <c r="G44" s="56" t="s">
        <v>287</v>
      </c>
      <c r="H44" s="56" t="s">
        <v>261</v>
      </c>
      <c r="I44" s="56" t="s">
        <v>262</v>
      </c>
      <c r="J44" s="5">
        <v>500</v>
      </c>
      <c r="K44" s="5">
        <v>15625</v>
      </c>
      <c r="L44" s="57" t="s">
        <v>249</v>
      </c>
    </row>
    <row r="45" spans="1:12" hidden="1" x14ac:dyDescent="0.2">
      <c r="A45" s="55" t="s">
        <v>243</v>
      </c>
      <c r="B45" s="56" t="s">
        <v>313</v>
      </c>
      <c r="C45" s="56" t="s">
        <v>258</v>
      </c>
      <c r="D45" s="56">
        <v>967</v>
      </c>
      <c r="E45" s="56" t="s">
        <v>92</v>
      </c>
      <c r="F45" s="56" t="s">
        <v>314</v>
      </c>
      <c r="G45" s="56" t="s">
        <v>270</v>
      </c>
      <c r="H45" s="56" t="s">
        <v>261</v>
      </c>
      <c r="I45" s="56" t="s">
        <v>262</v>
      </c>
      <c r="J45" s="5">
        <v>500</v>
      </c>
      <c r="K45" s="5">
        <v>16125</v>
      </c>
      <c r="L45" s="57" t="s">
        <v>249</v>
      </c>
    </row>
    <row r="46" spans="1:12" hidden="1" x14ac:dyDescent="0.2">
      <c r="A46" s="55" t="s">
        <v>243</v>
      </c>
      <c r="B46" s="56" t="s">
        <v>313</v>
      </c>
      <c r="C46" s="56" t="s">
        <v>258</v>
      </c>
      <c r="D46" s="56">
        <v>952</v>
      </c>
      <c r="E46" s="56" t="s">
        <v>92</v>
      </c>
      <c r="F46" s="56" t="s">
        <v>315</v>
      </c>
      <c r="G46" s="56" t="s">
        <v>270</v>
      </c>
      <c r="H46" s="56" t="s">
        <v>261</v>
      </c>
      <c r="I46" s="56" t="s">
        <v>262</v>
      </c>
      <c r="J46" s="5">
        <v>500</v>
      </c>
      <c r="K46" s="5">
        <v>16625</v>
      </c>
      <c r="L46" s="57" t="s">
        <v>249</v>
      </c>
    </row>
    <row r="47" spans="1:12" hidden="1" x14ac:dyDescent="0.2">
      <c r="A47" s="55" t="s">
        <v>243</v>
      </c>
      <c r="B47" s="56" t="s">
        <v>313</v>
      </c>
      <c r="C47" s="56" t="s">
        <v>258</v>
      </c>
      <c r="D47" s="56">
        <v>965</v>
      </c>
      <c r="E47" s="56" t="s">
        <v>92</v>
      </c>
      <c r="F47" s="56" t="s">
        <v>316</v>
      </c>
      <c r="G47" s="56" t="s">
        <v>294</v>
      </c>
      <c r="H47" s="56" t="s">
        <v>261</v>
      </c>
      <c r="I47" s="56" t="s">
        <v>262</v>
      </c>
      <c r="J47" s="5">
        <v>500</v>
      </c>
      <c r="K47" s="5">
        <v>17125</v>
      </c>
      <c r="L47" s="57" t="s">
        <v>249</v>
      </c>
    </row>
    <row r="48" spans="1:12" hidden="1" x14ac:dyDescent="0.2">
      <c r="A48" s="55" t="s">
        <v>243</v>
      </c>
      <c r="B48" s="56" t="s">
        <v>313</v>
      </c>
      <c r="C48" s="56" t="s">
        <v>258</v>
      </c>
      <c r="D48" s="56">
        <v>964</v>
      </c>
      <c r="E48" s="56" t="s">
        <v>92</v>
      </c>
      <c r="F48" s="56" t="s">
        <v>317</v>
      </c>
      <c r="G48" s="56" t="s">
        <v>287</v>
      </c>
      <c r="H48" s="56" t="s">
        <v>261</v>
      </c>
      <c r="I48" s="56" t="s">
        <v>262</v>
      </c>
      <c r="J48" s="5">
        <v>500</v>
      </c>
      <c r="K48" s="5">
        <v>17625</v>
      </c>
      <c r="L48" s="57" t="s">
        <v>249</v>
      </c>
    </row>
    <row r="49" spans="1:12" hidden="1" x14ac:dyDescent="0.2">
      <c r="A49" s="55" t="s">
        <v>243</v>
      </c>
      <c r="B49" s="56" t="s">
        <v>313</v>
      </c>
      <c r="C49" s="56" t="s">
        <v>258</v>
      </c>
      <c r="D49" s="56">
        <v>963</v>
      </c>
      <c r="E49" s="56" t="s">
        <v>92</v>
      </c>
      <c r="F49" s="56" t="s">
        <v>318</v>
      </c>
      <c r="G49" s="56" t="s">
        <v>291</v>
      </c>
      <c r="H49" s="56" t="s">
        <v>261</v>
      </c>
      <c r="I49" s="56" t="s">
        <v>262</v>
      </c>
      <c r="J49" s="5">
        <v>275</v>
      </c>
      <c r="K49" s="5">
        <v>17900</v>
      </c>
      <c r="L49" s="57" t="s">
        <v>249</v>
      </c>
    </row>
    <row r="50" spans="1:12" hidden="1" x14ac:dyDescent="0.2">
      <c r="A50" s="55" t="s">
        <v>243</v>
      </c>
      <c r="B50" s="56" t="s">
        <v>313</v>
      </c>
      <c r="C50" s="56" t="s">
        <v>258</v>
      </c>
      <c r="D50" s="56">
        <v>962</v>
      </c>
      <c r="E50" s="56" t="s">
        <v>92</v>
      </c>
      <c r="F50" s="56" t="s">
        <v>319</v>
      </c>
      <c r="G50" s="56" t="s">
        <v>287</v>
      </c>
      <c r="H50" s="56" t="s">
        <v>261</v>
      </c>
      <c r="I50" s="56" t="s">
        <v>262</v>
      </c>
      <c r="J50" s="5">
        <v>500</v>
      </c>
      <c r="K50" s="5">
        <v>18400</v>
      </c>
      <c r="L50" s="57" t="s">
        <v>249</v>
      </c>
    </row>
    <row r="51" spans="1:12" hidden="1" x14ac:dyDescent="0.2">
      <c r="A51" s="55" t="s">
        <v>243</v>
      </c>
      <c r="B51" s="56" t="s">
        <v>313</v>
      </c>
      <c r="C51" s="56" t="s">
        <v>258</v>
      </c>
      <c r="D51" s="56">
        <v>961</v>
      </c>
      <c r="E51" s="56" t="s">
        <v>92</v>
      </c>
      <c r="F51" s="56" t="s">
        <v>320</v>
      </c>
      <c r="G51" s="56" t="s">
        <v>291</v>
      </c>
      <c r="H51" s="56" t="s">
        <v>261</v>
      </c>
      <c r="I51" s="56" t="s">
        <v>262</v>
      </c>
      <c r="J51" s="5">
        <v>275</v>
      </c>
      <c r="K51" s="5">
        <v>18675</v>
      </c>
      <c r="L51" s="57" t="s">
        <v>249</v>
      </c>
    </row>
    <row r="52" spans="1:12" hidden="1" x14ac:dyDescent="0.2">
      <c r="A52" s="55" t="s">
        <v>243</v>
      </c>
      <c r="B52" s="56" t="s">
        <v>313</v>
      </c>
      <c r="C52" s="56" t="s">
        <v>258</v>
      </c>
      <c r="D52" s="56">
        <v>960</v>
      </c>
      <c r="E52" s="56" t="s">
        <v>92</v>
      </c>
      <c r="F52" s="56" t="s">
        <v>321</v>
      </c>
      <c r="G52" s="56" t="s">
        <v>291</v>
      </c>
      <c r="H52" s="56" t="s">
        <v>261</v>
      </c>
      <c r="I52" s="56" t="s">
        <v>262</v>
      </c>
      <c r="J52" s="5">
        <v>275</v>
      </c>
      <c r="K52" s="5">
        <v>18950</v>
      </c>
      <c r="L52" s="57" t="s">
        <v>249</v>
      </c>
    </row>
    <row r="53" spans="1:12" hidden="1" x14ac:dyDescent="0.2">
      <c r="A53" s="55" t="s">
        <v>243</v>
      </c>
      <c r="B53" s="56" t="s">
        <v>313</v>
      </c>
      <c r="C53" s="56" t="s">
        <v>258</v>
      </c>
      <c r="D53" s="56">
        <v>959</v>
      </c>
      <c r="E53" s="56" t="s">
        <v>92</v>
      </c>
      <c r="F53" s="56" t="s">
        <v>322</v>
      </c>
      <c r="G53" s="56" t="s">
        <v>287</v>
      </c>
      <c r="H53" s="56" t="s">
        <v>261</v>
      </c>
      <c r="I53" s="56" t="s">
        <v>262</v>
      </c>
      <c r="J53" s="5">
        <v>500</v>
      </c>
      <c r="K53" s="5">
        <v>19450</v>
      </c>
      <c r="L53" s="57" t="s">
        <v>249</v>
      </c>
    </row>
    <row r="54" spans="1:12" hidden="1" x14ac:dyDescent="0.2">
      <c r="A54" s="55" t="s">
        <v>243</v>
      </c>
      <c r="B54" s="56" t="s">
        <v>313</v>
      </c>
      <c r="C54" s="56" t="s">
        <v>258</v>
      </c>
      <c r="D54" s="56">
        <v>958</v>
      </c>
      <c r="E54" s="56" t="s">
        <v>92</v>
      </c>
      <c r="F54" s="56" t="s">
        <v>320</v>
      </c>
      <c r="G54" s="56" t="s">
        <v>291</v>
      </c>
      <c r="H54" s="56" t="s">
        <v>261</v>
      </c>
      <c r="I54" s="56" t="s">
        <v>262</v>
      </c>
      <c r="J54" s="5">
        <v>275</v>
      </c>
      <c r="K54" s="5">
        <v>19725</v>
      </c>
      <c r="L54" s="57" t="s">
        <v>249</v>
      </c>
    </row>
    <row r="55" spans="1:12" hidden="1" x14ac:dyDescent="0.2">
      <c r="A55" s="55" t="s">
        <v>243</v>
      </c>
      <c r="B55" s="56" t="s">
        <v>313</v>
      </c>
      <c r="C55" s="56" t="s">
        <v>258</v>
      </c>
      <c r="D55" s="56">
        <v>957</v>
      </c>
      <c r="E55" s="56" t="s">
        <v>92</v>
      </c>
      <c r="F55" s="56" t="s">
        <v>323</v>
      </c>
      <c r="G55" s="56" t="s">
        <v>287</v>
      </c>
      <c r="H55" s="56" t="s">
        <v>261</v>
      </c>
      <c r="I55" s="56" t="s">
        <v>262</v>
      </c>
      <c r="J55" s="5">
        <v>500</v>
      </c>
      <c r="K55" s="5">
        <v>20225</v>
      </c>
      <c r="L55" s="57" t="s">
        <v>249</v>
      </c>
    </row>
    <row r="56" spans="1:12" hidden="1" x14ac:dyDescent="0.2">
      <c r="A56" s="55" t="s">
        <v>243</v>
      </c>
      <c r="B56" s="56" t="s">
        <v>313</v>
      </c>
      <c r="C56" s="56" t="s">
        <v>258</v>
      </c>
      <c r="D56" s="56">
        <v>957</v>
      </c>
      <c r="E56" s="56" t="s">
        <v>92</v>
      </c>
      <c r="F56" s="56" t="s">
        <v>323</v>
      </c>
      <c r="G56" s="56" t="s">
        <v>324</v>
      </c>
      <c r="H56" s="56" t="s">
        <v>261</v>
      </c>
      <c r="I56" s="56" t="s">
        <v>262</v>
      </c>
      <c r="J56" s="5">
        <v>75</v>
      </c>
      <c r="K56" s="5">
        <v>20300</v>
      </c>
      <c r="L56" s="57" t="s">
        <v>249</v>
      </c>
    </row>
    <row r="57" spans="1:12" hidden="1" x14ac:dyDescent="0.2">
      <c r="A57" s="55" t="s">
        <v>243</v>
      </c>
      <c r="B57" s="56" t="s">
        <v>313</v>
      </c>
      <c r="C57" s="56" t="s">
        <v>258</v>
      </c>
      <c r="D57" s="56">
        <v>956</v>
      </c>
      <c r="E57" s="56" t="s">
        <v>92</v>
      </c>
      <c r="F57" s="56" t="s">
        <v>325</v>
      </c>
      <c r="G57" s="56" t="s">
        <v>270</v>
      </c>
      <c r="H57" s="56" t="s">
        <v>261</v>
      </c>
      <c r="I57" s="56" t="s">
        <v>262</v>
      </c>
      <c r="J57" s="5">
        <v>500</v>
      </c>
      <c r="K57" s="5">
        <v>20800</v>
      </c>
      <c r="L57" s="57" t="s">
        <v>249</v>
      </c>
    </row>
    <row r="58" spans="1:12" hidden="1" x14ac:dyDescent="0.2">
      <c r="A58" s="55" t="s">
        <v>243</v>
      </c>
      <c r="B58" s="56" t="s">
        <v>313</v>
      </c>
      <c r="C58" s="56" t="s">
        <v>258</v>
      </c>
      <c r="D58" s="56">
        <v>955</v>
      </c>
      <c r="E58" s="56" t="s">
        <v>92</v>
      </c>
      <c r="F58" s="56" t="s">
        <v>326</v>
      </c>
      <c r="G58" s="56" t="s">
        <v>270</v>
      </c>
      <c r="H58" s="56" t="s">
        <v>261</v>
      </c>
      <c r="I58" s="56" t="s">
        <v>262</v>
      </c>
      <c r="J58" s="5">
        <v>500</v>
      </c>
      <c r="K58" s="5">
        <v>21300</v>
      </c>
      <c r="L58" s="57" t="s">
        <v>249</v>
      </c>
    </row>
    <row r="59" spans="1:12" hidden="1" x14ac:dyDescent="0.2">
      <c r="A59" s="55" t="s">
        <v>243</v>
      </c>
      <c r="B59" s="56" t="s">
        <v>313</v>
      </c>
      <c r="C59" s="56" t="s">
        <v>258</v>
      </c>
      <c r="D59" s="56">
        <v>954</v>
      </c>
      <c r="E59" s="56" t="s">
        <v>92</v>
      </c>
      <c r="F59" s="56" t="s">
        <v>327</v>
      </c>
      <c r="G59" s="56" t="s">
        <v>287</v>
      </c>
      <c r="H59" s="56" t="s">
        <v>261</v>
      </c>
      <c r="I59" s="56" t="s">
        <v>262</v>
      </c>
      <c r="J59" s="5">
        <v>500</v>
      </c>
      <c r="K59" s="5">
        <v>21800</v>
      </c>
      <c r="L59" s="57" t="s">
        <v>249</v>
      </c>
    </row>
    <row r="60" spans="1:12" hidden="1" x14ac:dyDescent="0.2">
      <c r="A60" s="55" t="s">
        <v>243</v>
      </c>
      <c r="B60" s="56" t="s">
        <v>313</v>
      </c>
      <c r="C60" s="56" t="s">
        <v>258</v>
      </c>
      <c r="D60" s="56">
        <v>953</v>
      </c>
      <c r="E60" s="56" t="s">
        <v>92</v>
      </c>
      <c r="F60" s="56" t="s">
        <v>311</v>
      </c>
      <c r="G60" s="56" t="s">
        <v>287</v>
      </c>
      <c r="H60" s="56" t="s">
        <v>261</v>
      </c>
      <c r="I60" s="56" t="s">
        <v>262</v>
      </c>
      <c r="J60" s="5">
        <v>500</v>
      </c>
      <c r="K60" s="5">
        <v>22300</v>
      </c>
      <c r="L60" s="57" t="s">
        <v>249</v>
      </c>
    </row>
    <row r="61" spans="1:12" hidden="1" x14ac:dyDescent="0.2">
      <c r="A61" s="55" t="s">
        <v>243</v>
      </c>
      <c r="B61" s="56" t="s">
        <v>313</v>
      </c>
      <c r="C61" s="56" t="s">
        <v>258</v>
      </c>
      <c r="D61" s="56">
        <v>953</v>
      </c>
      <c r="E61" s="56" t="s">
        <v>92</v>
      </c>
      <c r="F61" s="56" t="s">
        <v>311</v>
      </c>
      <c r="G61" s="56" t="s">
        <v>328</v>
      </c>
      <c r="H61" s="56" t="s">
        <v>261</v>
      </c>
      <c r="I61" s="56" t="s">
        <v>262</v>
      </c>
      <c r="J61" s="5">
        <v>300</v>
      </c>
      <c r="K61" s="5">
        <v>22600</v>
      </c>
      <c r="L61" s="57" t="s">
        <v>249</v>
      </c>
    </row>
    <row r="62" spans="1:12" hidden="1" x14ac:dyDescent="0.2">
      <c r="A62" s="55" t="s">
        <v>243</v>
      </c>
      <c r="B62" s="56" t="s">
        <v>313</v>
      </c>
      <c r="C62" s="56" t="s">
        <v>258</v>
      </c>
      <c r="D62" s="56">
        <v>966</v>
      </c>
      <c r="E62" s="56" t="s">
        <v>92</v>
      </c>
      <c r="F62" s="56" t="s">
        <v>316</v>
      </c>
      <c r="G62" s="56" t="s">
        <v>294</v>
      </c>
      <c r="H62" s="56" t="s">
        <v>261</v>
      </c>
      <c r="I62" s="56" t="s">
        <v>262</v>
      </c>
      <c r="J62" s="5">
        <v>500</v>
      </c>
      <c r="K62" s="5">
        <v>23100</v>
      </c>
      <c r="L62" s="57" t="s">
        <v>249</v>
      </c>
    </row>
    <row r="63" spans="1:12" hidden="1" x14ac:dyDescent="0.2">
      <c r="A63" s="55" t="s">
        <v>243</v>
      </c>
      <c r="B63" s="56" t="s">
        <v>329</v>
      </c>
      <c r="C63" s="56" t="s">
        <v>258</v>
      </c>
      <c r="D63" s="56">
        <v>980</v>
      </c>
      <c r="E63" s="56" t="s">
        <v>92</v>
      </c>
      <c r="F63" s="56" t="s">
        <v>330</v>
      </c>
      <c r="G63" s="56" t="s">
        <v>287</v>
      </c>
      <c r="H63" s="56" t="s">
        <v>261</v>
      </c>
      <c r="I63" s="56" t="s">
        <v>262</v>
      </c>
      <c r="J63" s="5">
        <v>500</v>
      </c>
      <c r="K63" s="5">
        <v>23600</v>
      </c>
      <c r="L63" s="57" t="s">
        <v>249</v>
      </c>
    </row>
    <row r="64" spans="1:12" hidden="1" x14ac:dyDescent="0.2">
      <c r="A64" s="55" t="s">
        <v>243</v>
      </c>
      <c r="B64" s="56" t="s">
        <v>329</v>
      </c>
      <c r="C64" s="56" t="s">
        <v>258</v>
      </c>
      <c r="D64" s="56">
        <v>979</v>
      </c>
      <c r="E64" s="56" t="s">
        <v>92</v>
      </c>
      <c r="F64" s="56" t="s">
        <v>331</v>
      </c>
      <c r="G64" s="56" t="s">
        <v>270</v>
      </c>
      <c r="H64" s="56" t="s">
        <v>261</v>
      </c>
      <c r="I64" s="56" t="s">
        <v>262</v>
      </c>
      <c r="J64" s="5">
        <v>500</v>
      </c>
      <c r="K64" s="5">
        <v>24100</v>
      </c>
      <c r="L64" s="57" t="s">
        <v>249</v>
      </c>
    </row>
    <row r="65" spans="1:12" hidden="1" x14ac:dyDescent="0.2">
      <c r="A65" s="55" t="s">
        <v>243</v>
      </c>
      <c r="B65" s="56" t="s">
        <v>329</v>
      </c>
      <c r="C65" s="56" t="s">
        <v>258</v>
      </c>
      <c r="D65" s="56">
        <v>978</v>
      </c>
      <c r="E65" s="56" t="s">
        <v>92</v>
      </c>
      <c r="F65" s="56" t="s">
        <v>332</v>
      </c>
      <c r="G65" s="56" t="s">
        <v>268</v>
      </c>
      <c r="H65" s="56" t="s">
        <v>261</v>
      </c>
      <c r="I65" s="56" t="s">
        <v>262</v>
      </c>
      <c r="J65" s="5">
        <v>125</v>
      </c>
      <c r="K65" s="5">
        <v>24225</v>
      </c>
      <c r="L65" s="57" t="s">
        <v>249</v>
      </c>
    </row>
    <row r="66" spans="1:12" hidden="1" x14ac:dyDescent="0.2">
      <c r="A66" s="55" t="s">
        <v>243</v>
      </c>
      <c r="B66" s="56" t="s">
        <v>329</v>
      </c>
      <c r="C66" s="56" t="s">
        <v>258</v>
      </c>
      <c r="D66" s="56">
        <v>977</v>
      </c>
      <c r="E66" s="56" t="s">
        <v>92</v>
      </c>
      <c r="F66" s="56" t="s">
        <v>333</v>
      </c>
      <c r="G66" s="56" t="s">
        <v>287</v>
      </c>
      <c r="H66" s="56" t="s">
        <v>261</v>
      </c>
      <c r="I66" s="56" t="s">
        <v>262</v>
      </c>
      <c r="J66" s="5">
        <v>500</v>
      </c>
      <c r="K66" s="5">
        <v>24725</v>
      </c>
      <c r="L66" s="57" t="s">
        <v>249</v>
      </c>
    </row>
    <row r="67" spans="1:12" hidden="1" x14ac:dyDescent="0.2">
      <c r="A67" s="55" t="s">
        <v>243</v>
      </c>
      <c r="B67" s="56" t="s">
        <v>329</v>
      </c>
      <c r="C67" s="56" t="s">
        <v>258</v>
      </c>
      <c r="D67" s="56">
        <v>976</v>
      </c>
      <c r="E67" s="56" t="s">
        <v>92</v>
      </c>
      <c r="F67" s="56" t="s">
        <v>334</v>
      </c>
      <c r="G67" s="56" t="s">
        <v>287</v>
      </c>
      <c r="H67" s="56" t="s">
        <v>261</v>
      </c>
      <c r="I67" s="56" t="s">
        <v>262</v>
      </c>
      <c r="J67" s="5">
        <v>500</v>
      </c>
      <c r="K67" s="5">
        <v>25225</v>
      </c>
      <c r="L67" s="57" t="s">
        <v>249</v>
      </c>
    </row>
    <row r="68" spans="1:12" hidden="1" x14ac:dyDescent="0.2">
      <c r="A68" s="55" t="s">
        <v>243</v>
      </c>
      <c r="B68" s="56" t="s">
        <v>329</v>
      </c>
      <c r="C68" s="56" t="s">
        <v>258</v>
      </c>
      <c r="D68" s="56">
        <v>975</v>
      </c>
      <c r="E68" s="56" t="s">
        <v>92</v>
      </c>
      <c r="F68" s="56" t="s">
        <v>335</v>
      </c>
      <c r="G68" s="56" t="s">
        <v>287</v>
      </c>
      <c r="H68" s="56" t="s">
        <v>261</v>
      </c>
      <c r="I68" s="56" t="s">
        <v>262</v>
      </c>
      <c r="J68" s="5">
        <v>500</v>
      </c>
      <c r="K68" s="5">
        <v>25725</v>
      </c>
      <c r="L68" s="57" t="s">
        <v>249</v>
      </c>
    </row>
    <row r="69" spans="1:12" hidden="1" x14ac:dyDescent="0.2">
      <c r="A69" s="55" t="s">
        <v>243</v>
      </c>
      <c r="B69" s="56" t="s">
        <v>329</v>
      </c>
      <c r="C69" s="56" t="s">
        <v>258</v>
      </c>
      <c r="D69" s="56">
        <v>968</v>
      </c>
      <c r="E69" s="56" t="s">
        <v>92</v>
      </c>
      <c r="F69" s="56" t="s">
        <v>336</v>
      </c>
      <c r="G69" s="56" t="s">
        <v>287</v>
      </c>
      <c r="H69" s="56" t="s">
        <v>261</v>
      </c>
      <c r="I69" s="56" t="s">
        <v>262</v>
      </c>
      <c r="J69" s="5">
        <v>1000</v>
      </c>
      <c r="K69" s="5">
        <v>26725</v>
      </c>
      <c r="L69" s="57" t="s">
        <v>249</v>
      </c>
    </row>
    <row r="70" spans="1:12" hidden="1" x14ac:dyDescent="0.2">
      <c r="A70" s="55" t="s">
        <v>243</v>
      </c>
      <c r="B70" s="56" t="s">
        <v>329</v>
      </c>
      <c r="C70" s="56" t="s">
        <v>258</v>
      </c>
      <c r="D70" s="56">
        <v>973</v>
      </c>
      <c r="E70" s="56" t="s">
        <v>92</v>
      </c>
      <c r="F70" s="56" t="s">
        <v>337</v>
      </c>
      <c r="G70" s="56" t="s">
        <v>338</v>
      </c>
      <c r="H70" s="56" t="s">
        <v>261</v>
      </c>
      <c r="I70" s="56" t="s">
        <v>262</v>
      </c>
      <c r="J70" s="5">
        <v>575</v>
      </c>
      <c r="K70" s="5">
        <v>27300</v>
      </c>
      <c r="L70" s="57" t="s">
        <v>249</v>
      </c>
    </row>
    <row r="71" spans="1:12" hidden="1" x14ac:dyDescent="0.2">
      <c r="A71" s="55" t="s">
        <v>243</v>
      </c>
      <c r="B71" s="56" t="s">
        <v>329</v>
      </c>
      <c r="C71" s="56" t="s">
        <v>258</v>
      </c>
      <c r="D71" s="56">
        <v>972</v>
      </c>
      <c r="E71" s="56" t="s">
        <v>92</v>
      </c>
      <c r="F71" s="56" t="s">
        <v>339</v>
      </c>
      <c r="G71" s="56" t="s">
        <v>294</v>
      </c>
      <c r="H71" s="56" t="s">
        <v>261</v>
      </c>
      <c r="I71" s="56" t="s">
        <v>262</v>
      </c>
      <c r="J71" s="5">
        <v>500</v>
      </c>
      <c r="K71" s="5">
        <v>27800</v>
      </c>
      <c r="L71" s="57" t="s">
        <v>249</v>
      </c>
    </row>
    <row r="72" spans="1:12" hidden="1" x14ac:dyDescent="0.2">
      <c r="A72" s="55" t="s">
        <v>243</v>
      </c>
      <c r="B72" s="56" t="s">
        <v>329</v>
      </c>
      <c r="C72" s="56" t="s">
        <v>258</v>
      </c>
      <c r="D72" s="56">
        <v>971</v>
      </c>
      <c r="E72" s="56" t="s">
        <v>92</v>
      </c>
      <c r="F72" s="56" t="s">
        <v>340</v>
      </c>
      <c r="G72" s="56" t="s">
        <v>294</v>
      </c>
      <c r="H72" s="56" t="s">
        <v>261</v>
      </c>
      <c r="I72" s="56" t="s">
        <v>262</v>
      </c>
      <c r="J72" s="5">
        <v>500</v>
      </c>
      <c r="K72" s="5">
        <v>28300</v>
      </c>
      <c r="L72" s="57" t="s">
        <v>249</v>
      </c>
    </row>
    <row r="73" spans="1:12" hidden="1" x14ac:dyDescent="0.2">
      <c r="A73" s="55" t="s">
        <v>243</v>
      </c>
      <c r="B73" s="56" t="s">
        <v>329</v>
      </c>
      <c r="C73" s="56" t="s">
        <v>258</v>
      </c>
      <c r="D73" s="56">
        <v>970</v>
      </c>
      <c r="E73" s="56" t="s">
        <v>92</v>
      </c>
      <c r="F73" s="56" t="s">
        <v>341</v>
      </c>
      <c r="G73" s="56" t="s">
        <v>287</v>
      </c>
      <c r="H73" s="56" t="s">
        <v>261</v>
      </c>
      <c r="I73" s="56" t="s">
        <v>262</v>
      </c>
      <c r="J73" s="5">
        <v>500</v>
      </c>
      <c r="K73" s="5">
        <v>28800</v>
      </c>
      <c r="L73" s="57" t="s">
        <v>249</v>
      </c>
    </row>
    <row r="74" spans="1:12" hidden="1" x14ac:dyDescent="0.2">
      <c r="A74" s="55" t="s">
        <v>243</v>
      </c>
      <c r="B74" s="56" t="s">
        <v>329</v>
      </c>
      <c r="C74" s="56" t="s">
        <v>258</v>
      </c>
      <c r="D74" s="56">
        <v>969</v>
      </c>
      <c r="E74" s="56" t="s">
        <v>92</v>
      </c>
      <c r="F74" s="56" t="s">
        <v>342</v>
      </c>
      <c r="G74" s="56" t="s">
        <v>287</v>
      </c>
      <c r="H74" s="56" t="s">
        <v>261</v>
      </c>
      <c r="I74" s="56" t="s">
        <v>262</v>
      </c>
      <c r="J74" s="5">
        <v>500</v>
      </c>
      <c r="K74" s="5">
        <v>29300</v>
      </c>
      <c r="L74" s="57" t="s">
        <v>249</v>
      </c>
    </row>
    <row r="75" spans="1:12" hidden="1" x14ac:dyDescent="0.2">
      <c r="A75" s="55" t="s">
        <v>243</v>
      </c>
      <c r="B75" s="56" t="s">
        <v>329</v>
      </c>
      <c r="C75" s="56" t="s">
        <v>258</v>
      </c>
      <c r="D75" s="56">
        <v>974</v>
      </c>
      <c r="E75" s="56" t="s">
        <v>92</v>
      </c>
      <c r="F75" s="56" t="s">
        <v>343</v>
      </c>
      <c r="G75" s="56" t="s">
        <v>287</v>
      </c>
      <c r="H75" s="56" t="s">
        <v>261</v>
      </c>
      <c r="I75" s="56" t="s">
        <v>262</v>
      </c>
      <c r="J75" s="5">
        <v>500</v>
      </c>
      <c r="K75" s="5">
        <v>29800</v>
      </c>
      <c r="L75" s="57" t="s">
        <v>249</v>
      </c>
    </row>
    <row r="76" spans="1:12" hidden="1" x14ac:dyDescent="0.2">
      <c r="A76" s="55" t="s">
        <v>243</v>
      </c>
      <c r="B76" s="56" t="s">
        <v>344</v>
      </c>
      <c r="C76" s="56" t="s">
        <v>258</v>
      </c>
      <c r="D76" s="56">
        <v>992</v>
      </c>
      <c r="E76" s="56" t="s">
        <v>92</v>
      </c>
      <c r="F76" s="56" t="s">
        <v>345</v>
      </c>
      <c r="G76" s="56" t="s">
        <v>303</v>
      </c>
      <c r="H76" s="56" t="s">
        <v>261</v>
      </c>
      <c r="I76" s="56" t="s">
        <v>262</v>
      </c>
      <c r="J76" s="5">
        <v>75</v>
      </c>
      <c r="K76" s="5">
        <v>29875</v>
      </c>
      <c r="L76" s="57" t="s">
        <v>249</v>
      </c>
    </row>
    <row r="77" spans="1:12" hidden="1" x14ac:dyDescent="0.2">
      <c r="A77" s="55" t="s">
        <v>243</v>
      </c>
      <c r="B77" s="56" t="s">
        <v>344</v>
      </c>
      <c r="C77" s="56" t="s">
        <v>258</v>
      </c>
      <c r="D77" s="56">
        <v>991</v>
      </c>
      <c r="E77" s="56" t="s">
        <v>92</v>
      </c>
      <c r="F77" s="56" t="s">
        <v>346</v>
      </c>
      <c r="G77" s="56" t="s">
        <v>287</v>
      </c>
      <c r="H77" s="56" t="s">
        <v>261</v>
      </c>
      <c r="I77" s="56" t="s">
        <v>262</v>
      </c>
      <c r="J77" s="5">
        <v>500</v>
      </c>
      <c r="K77" s="5">
        <v>30375</v>
      </c>
      <c r="L77" s="57" t="s">
        <v>249</v>
      </c>
    </row>
    <row r="78" spans="1:12" hidden="1" x14ac:dyDescent="0.2">
      <c r="A78" s="55" t="s">
        <v>243</v>
      </c>
      <c r="B78" s="56" t="s">
        <v>344</v>
      </c>
      <c r="C78" s="56" t="s">
        <v>258</v>
      </c>
      <c r="D78" s="56">
        <v>990</v>
      </c>
      <c r="E78" s="56" t="s">
        <v>92</v>
      </c>
      <c r="F78" s="56" t="s">
        <v>347</v>
      </c>
      <c r="G78" s="56" t="s">
        <v>287</v>
      </c>
      <c r="H78" s="56" t="s">
        <v>261</v>
      </c>
      <c r="I78" s="56" t="s">
        <v>262</v>
      </c>
      <c r="J78" s="5">
        <v>500</v>
      </c>
      <c r="K78" s="5">
        <v>30875</v>
      </c>
      <c r="L78" s="57" t="s">
        <v>249</v>
      </c>
    </row>
    <row r="79" spans="1:12" hidden="1" x14ac:dyDescent="0.2">
      <c r="A79" s="55" t="s">
        <v>243</v>
      </c>
      <c r="B79" s="56" t="s">
        <v>344</v>
      </c>
      <c r="C79" s="56" t="s">
        <v>258</v>
      </c>
      <c r="D79" s="56">
        <v>989</v>
      </c>
      <c r="E79" s="56" t="s">
        <v>92</v>
      </c>
      <c r="F79" s="56" t="s">
        <v>348</v>
      </c>
      <c r="G79" s="56" t="s">
        <v>294</v>
      </c>
      <c r="H79" s="56" t="s">
        <v>261</v>
      </c>
      <c r="I79" s="56" t="s">
        <v>262</v>
      </c>
      <c r="J79" s="5">
        <v>500</v>
      </c>
      <c r="K79" s="5">
        <v>31375</v>
      </c>
      <c r="L79" s="57" t="s">
        <v>249</v>
      </c>
    </row>
    <row r="80" spans="1:12" hidden="1" x14ac:dyDescent="0.2">
      <c r="A80" s="55" t="s">
        <v>243</v>
      </c>
      <c r="B80" s="56" t="s">
        <v>344</v>
      </c>
      <c r="C80" s="56" t="s">
        <v>258</v>
      </c>
      <c r="D80" s="56">
        <v>988</v>
      </c>
      <c r="E80" s="56" t="s">
        <v>92</v>
      </c>
      <c r="F80" s="56" t="s">
        <v>349</v>
      </c>
      <c r="G80" s="56" t="s">
        <v>303</v>
      </c>
      <c r="H80" s="56" t="s">
        <v>261</v>
      </c>
      <c r="I80" s="56" t="s">
        <v>262</v>
      </c>
      <c r="J80" s="5">
        <v>75</v>
      </c>
      <c r="K80" s="5">
        <v>31450</v>
      </c>
      <c r="L80" s="57" t="s">
        <v>249</v>
      </c>
    </row>
    <row r="81" spans="1:12" hidden="1" x14ac:dyDescent="0.2">
      <c r="A81" s="55" t="s">
        <v>243</v>
      </c>
      <c r="B81" s="56" t="s">
        <v>344</v>
      </c>
      <c r="C81" s="56" t="s">
        <v>258</v>
      </c>
      <c r="D81" s="56">
        <v>981</v>
      </c>
      <c r="E81" s="56" t="s">
        <v>92</v>
      </c>
      <c r="F81" s="56" t="s">
        <v>350</v>
      </c>
      <c r="G81" s="56" t="s">
        <v>291</v>
      </c>
      <c r="H81" s="56" t="s">
        <v>261</v>
      </c>
      <c r="I81" s="56" t="s">
        <v>262</v>
      </c>
      <c r="J81" s="5">
        <v>275</v>
      </c>
      <c r="K81" s="5">
        <v>31725</v>
      </c>
      <c r="L81" s="57" t="s">
        <v>249</v>
      </c>
    </row>
    <row r="82" spans="1:12" hidden="1" x14ac:dyDescent="0.2">
      <c r="A82" s="55" t="s">
        <v>243</v>
      </c>
      <c r="B82" s="56" t="s">
        <v>344</v>
      </c>
      <c r="C82" s="56" t="s">
        <v>258</v>
      </c>
      <c r="D82" s="56">
        <v>986</v>
      </c>
      <c r="E82" s="56" t="s">
        <v>92</v>
      </c>
      <c r="F82" s="56" t="s">
        <v>351</v>
      </c>
      <c r="G82" s="56" t="s">
        <v>291</v>
      </c>
      <c r="H82" s="56" t="s">
        <v>261</v>
      </c>
      <c r="I82" s="56" t="s">
        <v>262</v>
      </c>
      <c r="J82" s="5">
        <v>275</v>
      </c>
      <c r="K82" s="5">
        <v>32000</v>
      </c>
      <c r="L82" s="57" t="s">
        <v>249</v>
      </c>
    </row>
    <row r="83" spans="1:12" hidden="1" x14ac:dyDescent="0.2">
      <c r="A83" s="55" t="s">
        <v>243</v>
      </c>
      <c r="B83" s="56" t="s">
        <v>344</v>
      </c>
      <c r="C83" s="56" t="s">
        <v>258</v>
      </c>
      <c r="D83" s="56">
        <v>985</v>
      </c>
      <c r="E83" s="56" t="s">
        <v>92</v>
      </c>
      <c r="F83" s="56" t="s">
        <v>352</v>
      </c>
      <c r="G83" s="56" t="s">
        <v>291</v>
      </c>
      <c r="H83" s="56" t="s">
        <v>261</v>
      </c>
      <c r="I83" s="56" t="s">
        <v>262</v>
      </c>
      <c r="J83" s="5">
        <v>275</v>
      </c>
      <c r="K83" s="5">
        <v>32275</v>
      </c>
      <c r="L83" s="57" t="s">
        <v>249</v>
      </c>
    </row>
    <row r="84" spans="1:12" hidden="1" x14ac:dyDescent="0.2">
      <c r="A84" s="55" t="s">
        <v>243</v>
      </c>
      <c r="B84" s="56" t="s">
        <v>344</v>
      </c>
      <c r="C84" s="56" t="s">
        <v>258</v>
      </c>
      <c r="D84" s="56">
        <v>984</v>
      </c>
      <c r="E84" s="56" t="s">
        <v>92</v>
      </c>
      <c r="F84" s="56" t="s">
        <v>353</v>
      </c>
      <c r="G84" s="56" t="s">
        <v>291</v>
      </c>
      <c r="H84" s="56" t="s">
        <v>261</v>
      </c>
      <c r="I84" s="56" t="s">
        <v>262</v>
      </c>
      <c r="J84" s="5">
        <v>275</v>
      </c>
      <c r="K84" s="5">
        <v>32550</v>
      </c>
      <c r="L84" s="57" t="s">
        <v>249</v>
      </c>
    </row>
    <row r="85" spans="1:12" hidden="1" x14ac:dyDescent="0.2">
      <c r="A85" s="55" t="s">
        <v>243</v>
      </c>
      <c r="B85" s="56" t="s">
        <v>344</v>
      </c>
      <c r="C85" s="56" t="s">
        <v>258</v>
      </c>
      <c r="D85" s="56">
        <v>983</v>
      </c>
      <c r="E85" s="56" t="s">
        <v>92</v>
      </c>
      <c r="F85" s="56" t="s">
        <v>354</v>
      </c>
      <c r="G85" s="56" t="s">
        <v>291</v>
      </c>
      <c r="H85" s="56" t="s">
        <v>261</v>
      </c>
      <c r="I85" s="56" t="s">
        <v>262</v>
      </c>
      <c r="J85" s="5">
        <v>275</v>
      </c>
      <c r="K85" s="5">
        <v>32825</v>
      </c>
      <c r="L85" s="57" t="s">
        <v>249</v>
      </c>
    </row>
    <row r="86" spans="1:12" hidden="1" x14ac:dyDescent="0.2">
      <c r="A86" s="55" t="s">
        <v>243</v>
      </c>
      <c r="B86" s="56" t="s">
        <v>344</v>
      </c>
      <c r="C86" s="56" t="s">
        <v>258</v>
      </c>
      <c r="D86" s="56">
        <v>982</v>
      </c>
      <c r="E86" s="56" t="s">
        <v>92</v>
      </c>
      <c r="F86" s="56" t="s">
        <v>355</v>
      </c>
      <c r="G86" s="56" t="s">
        <v>270</v>
      </c>
      <c r="H86" s="56" t="s">
        <v>261</v>
      </c>
      <c r="I86" s="56" t="s">
        <v>262</v>
      </c>
      <c r="J86" s="5">
        <v>500</v>
      </c>
      <c r="K86" s="5">
        <v>33325</v>
      </c>
      <c r="L86" s="57" t="s">
        <v>249</v>
      </c>
    </row>
    <row r="87" spans="1:12" hidden="1" x14ac:dyDescent="0.2">
      <c r="A87" s="55" t="s">
        <v>243</v>
      </c>
      <c r="B87" s="56" t="s">
        <v>344</v>
      </c>
      <c r="C87" s="56" t="s">
        <v>258</v>
      </c>
      <c r="D87" s="56">
        <v>987</v>
      </c>
      <c r="E87" s="56" t="s">
        <v>92</v>
      </c>
      <c r="F87" s="56" t="s">
        <v>352</v>
      </c>
      <c r="G87" s="56" t="s">
        <v>291</v>
      </c>
      <c r="H87" s="56" t="s">
        <v>261</v>
      </c>
      <c r="I87" s="56" t="s">
        <v>262</v>
      </c>
      <c r="J87" s="5">
        <v>275</v>
      </c>
      <c r="K87" s="5">
        <v>33600</v>
      </c>
      <c r="L87" s="57" t="s">
        <v>249</v>
      </c>
    </row>
    <row r="88" spans="1:12" hidden="1" x14ac:dyDescent="0.2">
      <c r="A88" s="55" t="s">
        <v>243</v>
      </c>
      <c r="B88" s="56" t="s">
        <v>356</v>
      </c>
      <c r="C88" s="56" t="s">
        <v>258</v>
      </c>
      <c r="D88" s="56">
        <v>1001</v>
      </c>
      <c r="E88" s="56" t="s">
        <v>92</v>
      </c>
      <c r="F88" s="56" t="s">
        <v>357</v>
      </c>
      <c r="G88" s="56" t="s">
        <v>287</v>
      </c>
      <c r="H88" s="56" t="s">
        <v>261</v>
      </c>
      <c r="I88" s="56" t="s">
        <v>262</v>
      </c>
      <c r="J88" s="5">
        <v>500</v>
      </c>
      <c r="K88" s="5">
        <v>34100</v>
      </c>
      <c r="L88" s="57" t="s">
        <v>249</v>
      </c>
    </row>
    <row r="89" spans="1:12" hidden="1" x14ac:dyDescent="0.2">
      <c r="A89" s="55" t="s">
        <v>243</v>
      </c>
      <c r="B89" s="56" t="s">
        <v>356</v>
      </c>
      <c r="C89" s="56" t="s">
        <v>258</v>
      </c>
      <c r="D89" s="56">
        <v>1000</v>
      </c>
      <c r="E89" s="56" t="s">
        <v>92</v>
      </c>
      <c r="F89" s="56" t="s">
        <v>358</v>
      </c>
      <c r="G89" s="56" t="s">
        <v>287</v>
      </c>
      <c r="H89" s="56" t="s">
        <v>261</v>
      </c>
      <c r="I89" s="56" t="s">
        <v>262</v>
      </c>
      <c r="J89" s="5">
        <v>500</v>
      </c>
      <c r="K89" s="5">
        <v>34600</v>
      </c>
      <c r="L89" s="57" t="s">
        <v>249</v>
      </c>
    </row>
    <row r="90" spans="1:12" hidden="1" x14ac:dyDescent="0.2">
      <c r="A90" s="55" t="s">
        <v>243</v>
      </c>
      <c r="B90" s="56" t="s">
        <v>356</v>
      </c>
      <c r="C90" s="56" t="s">
        <v>258</v>
      </c>
      <c r="D90" s="56">
        <v>999</v>
      </c>
      <c r="E90" s="56" t="s">
        <v>92</v>
      </c>
      <c r="F90" s="56" t="s">
        <v>359</v>
      </c>
      <c r="G90" s="56" t="s">
        <v>287</v>
      </c>
      <c r="H90" s="56" t="s">
        <v>261</v>
      </c>
      <c r="I90" s="56" t="s">
        <v>262</v>
      </c>
      <c r="J90" s="5">
        <v>500</v>
      </c>
      <c r="K90" s="5">
        <v>35100</v>
      </c>
      <c r="L90" s="57" t="s">
        <v>249</v>
      </c>
    </row>
    <row r="91" spans="1:12" hidden="1" x14ac:dyDescent="0.2">
      <c r="A91" s="55" t="s">
        <v>243</v>
      </c>
      <c r="B91" s="56" t="s">
        <v>356</v>
      </c>
      <c r="C91" s="56" t="s">
        <v>258</v>
      </c>
      <c r="D91" s="56">
        <v>999</v>
      </c>
      <c r="E91" s="56" t="s">
        <v>92</v>
      </c>
      <c r="F91" s="56" t="s">
        <v>359</v>
      </c>
      <c r="G91" s="56" t="s">
        <v>328</v>
      </c>
      <c r="H91" s="56" t="s">
        <v>261</v>
      </c>
      <c r="I91" s="56" t="s">
        <v>262</v>
      </c>
      <c r="J91" s="5">
        <v>150</v>
      </c>
      <c r="K91" s="5">
        <v>35250</v>
      </c>
      <c r="L91" s="57" t="s">
        <v>249</v>
      </c>
    </row>
    <row r="92" spans="1:12" hidden="1" x14ac:dyDescent="0.2">
      <c r="A92" s="55" t="s">
        <v>243</v>
      </c>
      <c r="B92" s="56" t="s">
        <v>356</v>
      </c>
      <c r="C92" s="56" t="s">
        <v>258</v>
      </c>
      <c r="D92" s="56">
        <v>993</v>
      </c>
      <c r="E92" s="56" t="s">
        <v>92</v>
      </c>
      <c r="F92" s="56" t="s">
        <v>360</v>
      </c>
      <c r="G92" s="56" t="s">
        <v>287</v>
      </c>
      <c r="H92" s="56" t="s">
        <v>261</v>
      </c>
      <c r="I92" s="56" t="s">
        <v>262</v>
      </c>
      <c r="J92" s="5">
        <v>500</v>
      </c>
      <c r="K92" s="5">
        <v>35750</v>
      </c>
      <c r="L92" s="57" t="s">
        <v>249</v>
      </c>
    </row>
    <row r="93" spans="1:12" hidden="1" x14ac:dyDescent="0.2">
      <c r="A93" s="55" t="s">
        <v>243</v>
      </c>
      <c r="B93" s="56" t="s">
        <v>356</v>
      </c>
      <c r="C93" s="56" t="s">
        <v>258</v>
      </c>
      <c r="D93" s="56">
        <v>997</v>
      </c>
      <c r="E93" s="56" t="s">
        <v>92</v>
      </c>
      <c r="F93" s="56" t="s">
        <v>361</v>
      </c>
      <c r="G93" s="56" t="s">
        <v>291</v>
      </c>
      <c r="H93" s="56" t="s">
        <v>261</v>
      </c>
      <c r="I93" s="56" t="s">
        <v>262</v>
      </c>
      <c r="J93" s="5">
        <v>275</v>
      </c>
      <c r="K93" s="5">
        <v>36025</v>
      </c>
      <c r="L93" s="57" t="s">
        <v>249</v>
      </c>
    </row>
    <row r="94" spans="1:12" hidden="1" x14ac:dyDescent="0.2">
      <c r="A94" s="55" t="s">
        <v>243</v>
      </c>
      <c r="B94" s="56" t="s">
        <v>356</v>
      </c>
      <c r="C94" s="56" t="s">
        <v>258</v>
      </c>
      <c r="D94" s="56">
        <v>996</v>
      </c>
      <c r="E94" s="56" t="s">
        <v>92</v>
      </c>
      <c r="F94" s="56" t="s">
        <v>362</v>
      </c>
      <c r="G94" s="56" t="s">
        <v>287</v>
      </c>
      <c r="H94" s="56" t="s">
        <v>261</v>
      </c>
      <c r="I94" s="56" t="s">
        <v>262</v>
      </c>
      <c r="J94" s="5">
        <v>500</v>
      </c>
      <c r="K94" s="5">
        <v>36525</v>
      </c>
      <c r="L94" s="57" t="s">
        <v>249</v>
      </c>
    </row>
    <row r="95" spans="1:12" hidden="1" x14ac:dyDescent="0.2">
      <c r="A95" s="55" t="s">
        <v>243</v>
      </c>
      <c r="B95" s="56" t="s">
        <v>356</v>
      </c>
      <c r="C95" s="56" t="s">
        <v>258</v>
      </c>
      <c r="D95" s="56">
        <v>995</v>
      </c>
      <c r="E95" s="56" t="s">
        <v>92</v>
      </c>
      <c r="F95" s="56" t="s">
        <v>363</v>
      </c>
      <c r="G95" s="56" t="s">
        <v>287</v>
      </c>
      <c r="H95" s="56" t="s">
        <v>261</v>
      </c>
      <c r="I95" s="56" t="s">
        <v>262</v>
      </c>
      <c r="J95" s="5">
        <v>500</v>
      </c>
      <c r="K95" s="5">
        <v>37025</v>
      </c>
      <c r="L95" s="57" t="s">
        <v>249</v>
      </c>
    </row>
    <row r="96" spans="1:12" hidden="1" x14ac:dyDescent="0.2">
      <c r="A96" s="55" t="s">
        <v>243</v>
      </c>
      <c r="B96" s="56" t="s">
        <v>356</v>
      </c>
      <c r="C96" s="56" t="s">
        <v>258</v>
      </c>
      <c r="D96" s="56">
        <v>994</v>
      </c>
      <c r="E96" s="56" t="s">
        <v>92</v>
      </c>
      <c r="F96" s="56" t="s">
        <v>364</v>
      </c>
      <c r="G96" s="56" t="s">
        <v>287</v>
      </c>
      <c r="H96" s="56" t="s">
        <v>261</v>
      </c>
      <c r="I96" s="56" t="s">
        <v>262</v>
      </c>
      <c r="J96" s="5">
        <v>500</v>
      </c>
      <c r="K96" s="5">
        <v>37525</v>
      </c>
      <c r="L96" s="57" t="s">
        <v>249</v>
      </c>
    </row>
    <row r="97" spans="1:12" hidden="1" x14ac:dyDescent="0.2">
      <c r="A97" s="55" t="s">
        <v>243</v>
      </c>
      <c r="B97" s="56" t="s">
        <v>356</v>
      </c>
      <c r="C97" s="56" t="s">
        <v>258</v>
      </c>
      <c r="D97" s="56">
        <v>998</v>
      </c>
      <c r="E97" s="56" t="s">
        <v>92</v>
      </c>
      <c r="F97" s="56" t="s">
        <v>365</v>
      </c>
      <c r="G97" s="56" t="s">
        <v>287</v>
      </c>
      <c r="H97" s="56" t="s">
        <v>261</v>
      </c>
      <c r="I97" s="56" t="s">
        <v>262</v>
      </c>
      <c r="J97" s="5">
        <v>500</v>
      </c>
      <c r="K97" s="5">
        <v>38025</v>
      </c>
      <c r="L97" s="57" t="s">
        <v>249</v>
      </c>
    </row>
    <row r="98" spans="1:12" hidden="1" x14ac:dyDescent="0.2">
      <c r="A98" s="55" t="s">
        <v>243</v>
      </c>
      <c r="B98" s="56" t="s">
        <v>366</v>
      </c>
      <c r="C98" s="56" t="s">
        <v>258</v>
      </c>
      <c r="D98" s="56">
        <v>1009</v>
      </c>
      <c r="E98" s="56" t="s">
        <v>92</v>
      </c>
      <c r="F98" s="56" t="s">
        <v>367</v>
      </c>
      <c r="G98" s="56" t="s">
        <v>287</v>
      </c>
      <c r="H98" s="56" t="s">
        <v>261</v>
      </c>
      <c r="I98" s="56" t="s">
        <v>262</v>
      </c>
      <c r="J98" s="5">
        <v>575</v>
      </c>
      <c r="K98" s="5">
        <v>38600</v>
      </c>
      <c r="L98" s="57" t="s">
        <v>249</v>
      </c>
    </row>
    <row r="99" spans="1:12" hidden="1" x14ac:dyDescent="0.2">
      <c r="A99" s="55" t="s">
        <v>243</v>
      </c>
      <c r="B99" s="56" t="s">
        <v>366</v>
      </c>
      <c r="C99" s="56" t="s">
        <v>258</v>
      </c>
      <c r="D99" s="56">
        <v>1008</v>
      </c>
      <c r="E99" s="56" t="s">
        <v>92</v>
      </c>
      <c r="F99" s="56" t="s">
        <v>368</v>
      </c>
      <c r="G99" s="56" t="s">
        <v>287</v>
      </c>
      <c r="H99" s="56" t="s">
        <v>261</v>
      </c>
      <c r="I99" s="56" t="s">
        <v>262</v>
      </c>
      <c r="J99" s="5">
        <v>500</v>
      </c>
      <c r="K99" s="5">
        <v>39100</v>
      </c>
      <c r="L99" s="57" t="s">
        <v>249</v>
      </c>
    </row>
    <row r="100" spans="1:12" hidden="1" x14ac:dyDescent="0.2">
      <c r="A100" s="55" t="s">
        <v>243</v>
      </c>
      <c r="B100" s="56" t="s">
        <v>366</v>
      </c>
      <c r="C100" s="56" t="s">
        <v>258</v>
      </c>
      <c r="D100" s="56">
        <v>1007</v>
      </c>
      <c r="E100" s="56" t="s">
        <v>92</v>
      </c>
      <c r="F100" s="56" t="s">
        <v>369</v>
      </c>
      <c r="G100" s="56" t="s">
        <v>287</v>
      </c>
      <c r="H100" s="56" t="s">
        <v>261</v>
      </c>
      <c r="I100" s="56" t="s">
        <v>262</v>
      </c>
      <c r="J100" s="5">
        <v>500</v>
      </c>
      <c r="K100" s="5">
        <v>39600</v>
      </c>
      <c r="L100" s="57" t="s">
        <v>249</v>
      </c>
    </row>
    <row r="101" spans="1:12" hidden="1" x14ac:dyDescent="0.2">
      <c r="A101" s="55" t="s">
        <v>243</v>
      </c>
      <c r="B101" s="56" t="s">
        <v>366</v>
      </c>
      <c r="C101" s="56" t="s">
        <v>258</v>
      </c>
      <c r="D101" s="56">
        <v>1006</v>
      </c>
      <c r="E101" s="56" t="s">
        <v>92</v>
      </c>
      <c r="F101" s="56" t="s">
        <v>370</v>
      </c>
      <c r="G101" s="56" t="s">
        <v>291</v>
      </c>
      <c r="H101" s="56" t="s">
        <v>261</v>
      </c>
      <c r="I101" s="56" t="s">
        <v>262</v>
      </c>
      <c r="J101" s="5">
        <v>275</v>
      </c>
      <c r="K101" s="5">
        <v>39875</v>
      </c>
      <c r="L101" s="57" t="s">
        <v>249</v>
      </c>
    </row>
    <row r="102" spans="1:12" hidden="1" x14ac:dyDescent="0.2">
      <c r="A102" s="55" t="s">
        <v>243</v>
      </c>
      <c r="B102" s="56" t="s">
        <v>366</v>
      </c>
      <c r="C102" s="56" t="s">
        <v>258</v>
      </c>
      <c r="D102" s="56">
        <v>1005</v>
      </c>
      <c r="E102" s="56" t="s">
        <v>92</v>
      </c>
      <c r="F102" s="56" t="s">
        <v>371</v>
      </c>
      <c r="G102" s="56" t="s">
        <v>270</v>
      </c>
      <c r="H102" s="56" t="s">
        <v>261</v>
      </c>
      <c r="I102" s="56" t="s">
        <v>262</v>
      </c>
      <c r="J102" s="5">
        <v>500</v>
      </c>
      <c r="K102" s="5">
        <v>40375</v>
      </c>
      <c r="L102" s="57" t="s">
        <v>249</v>
      </c>
    </row>
    <row r="103" spans="1:12" hidden="1" x14ac:dyDescent="0.2">
      <c r="A103" s="55" t="s">
        <v>243</v>
      </c>
      <c r="B103" s="56" t="s">
        <v>366</v>
      </c>
      <c r="C103" s="56" t="s">
        <v>258</v>
      </c>
      <c r="D103" s="56">
        <v>1010</v>
      </c>
      <c r="E103" s="56" t="s">
        <v>92</v>
      </c>
      <c r="F103" s="56" t="s">
        <v>372</v>
      </c>
      <c r="G103" s="56" t="s">
        <v>294</v>
      </c>
      <c r="H103" s="56" t="s">
        <v>261</v>
      </c>
      <c r="I103" s="56" t="s">
        <v>262</v>
      </c>
      <c r="J103" s="5">
        <v>575</v>
      </c>
      <c r="K103" s="5">
        <v>40950</v>
      </c>
      <c r="L103" s="57" t="s">
        <v>249</v>
      </c>
    </row>
    <row r="104" spans="1:12" hidden="1" x14ac:dyDescent="0.2">
      <c r="A104" s="55" t="s">
        <v>243</v>
      </c>
      <c r="B104" s="56" t="s">
        <v>366</v>
      </c>
      <c r="C104" s="56" t="s">
        <v>258</v>
      </c>
      <c r="D104" s="56">
        <v>1003</v>
      </c>
      <c r="E104" s="56" t="s">
        <v>92</v>
      </c>
      <c r="F104" s="56" t="s">
        <v>373</v>
      </c>
      <c r="G104" s="56" t="s">
        <v>294</v>
      </c>
      <c r="H104" s="56" t="s">
        <v>261</v>
      </c>
      <c r="I104" s="56" t="s">
        <v>262</v>
      </c>
      <c r="J104" s="5">
        <v>500</v>
      </c>
      <c r="K104" s="5">
        <v>41450</v>
      </c>
      <c r="L104" s="57" t="s">
        <v>249</v>
      </c>
    </row>
    <row r="105" spans="1:12" hidden="1" x14ac:dyDescent="0.2">
      <c r="A105" s="55" t="s">
        <v>243</v>
      </c>
      <c r="B105" s="56" t="s">
        <v>366</v>
      </c>
      <c r="C105" s="56" t="s">
        <v>258</v>
      </c>
      <c r="D105" s="56">
        <v>1003</v>
      </c>
      <c r="E105" s="56" t="s">
        <v>92</v>
      </c>
      <c r="F105" s="56" t="s">
        <v>373</v>
      </c>
      <c r="G105" s="56" t="s">
        <v>328</v>
      </c>
      <c r="H105" s="56" t="s">
        <v>261</v>
      </c>
      <c r="I105" s="56" t="s">
        <v>262</v>
      </c>
      <c r="J105" s="5">
        <v>150</v>
      </c>
      <c r="K105" s="5">
        <v>41600</v>
      </c>
      <c r="L105" s="57" t="s">
        <v>249</v>
      </c>
    </row>
    <row r="106" spans="1:12" hidden="1" x14ac:dyDescent="0.2">
      <c r="A106" s="55" t="s">
        <v>243</v>
      </c>
      <c r="B106" s="56" t="s">
        <v>366</v>
      </c>
      <c r="C106" s="56" t="s">
        <v>258</v>
      </c>
      <c r="D106" s="56">
        <v>1002</v>
      </c>
      <c r="E106" s="56" t="s">
        <v>92</v>
      </c>
      <c r="F106" s="56" t="s">
        <v>374</v>
      </c>
      <c r="G106" s="56" t="s">
        <v>291</v>
      </c>
      <c r="H106" s="56" t="s">
        <v>261</v>
      </c>
      <c r="I106" s="56" t="s">
        <v>262</v>
      </c>
      <c r="J106" s="5">
        <v>275</v>
      </c>
      <c r="K106" s="5">
        <v>41875</v>
      </c>
      <c r="L106" s="57" t="s">
        <v>249</v>
      </c>
    </row>
    <row r="107" spans="1:12" hidden="1" x14ac:dyDescent="0.2">
      <c r="A107" s="55" t="s">
        <v>243</v>
      </c>
      <c r="B107" s="56" t="s">
        <v>366</v>
      </c>
      <c r="C107" s="56" t="s">
        <v>258</v>
      </c>
      <c r="D107" s="56">
        <v>1012</v>
      </c>
      <c r="E107" s="56" t="s">
        <v>92</v>
      </c>
      <c r="F107" s="56" t="s">
        <v>375</v>
      </c>
      <c r="G107" s="56" t="s">
        <v>270</v>
      </c>
      <c r="H107" s="56" t="s">
        <v>261</v>
      </c>
      <c r="I107" s="56" t="s">
        <v>262</v>
      </c>
      <c r="J107" s="5">
        <v>500</v>
      </c>
      <c r="K107" s="5">
        <v>42375</v>
      </c>
      <c r="L107" s="57" t="s">
        <v>249</v>
      </c>
    </row>
    <row r="108" spans="1:12" hidden="1" x14ac:dyDescent="0.2">
      <c r="A108" s="55" t="s">
        <v>243</v>
      </c>
      <c r="B108" s="56" t="s">
        <v>366</v>
      </c>
      <c r="C108" s="56" t="s">
        <v>258</v>
      </c>
      <c r="D108" s="56">
        <v>1011</v>
      </c>
      <c r="E108" s="56" t="s">
        <v>92</v>
      </c>
      <c r="F108" s="56" t="s">
        <v>376</v>
      </c>
      <c r="G108" s="56" t="s">
        <v>287</v>
      </c>
      <c r="H108" s="56" t="s">
        <v>261</v>
      </c>
      <c r="I108" s="56" t="s">
        <v>262</v>
      </c>
      <c r="J108" s="5">
        <v>575</v>
      </c>
      <c r="K108" s="5">
        <v>42950</v>
      </c>
      <c r="L108" s="57" t="s">
        <v>249</v>
      </c>
    </row>
    <row r="109" spans="1:12" hidden="1" x14ac:dyDescent="0.2">
      <c r="A109" s="55" t="s">
        <v>243</v>
      </c>
      <c r="B109" s="56" t="s">
        <v>366</v>
      </c>
      <c r="C109" s="56" t="s">
        <v>258</v>
      </c>
      <c r="D109" s="56">
        <v>1004</v>
      </c>
      <c r="E109" s="56" t="s">
        <v>92</v>
      </c>
      <c r="F109" s="56" t="s">
        <v>377</v>
      </c>
      <c r="G109" s="56" t="s">
        <v>287</v>
      </c>
      <c r="H109" s="56" t="s">
        <v>261</v>
      </c>
      <c r="I109" s="56" t="s">
        <v>262</v>
      </c>
      <c r="J109" s="5">
        <v>500</v>
      </c>
      <c r="K109" s="5">
        <v>43450</v>
      </c>
      <c r="L109" s="57" t="s">
        <v>249</v>
      </c>
    </row>
    <row r="110" spans="1:12" hidden="1" x14ac:dyDescent="0.2">
      <c r="A110" s="55" t="s">
        <v>243</v>
      </c>
      <c r="B110" s="56" t="s">
        <v>378</v>
      </c>
      <c r="C110" s="56" t="s">
        <v>258</v>
      </c>
      <c r="D110" s="56">
        <v>1043</v>
      </c>
      <c r="E110" s="56" t="s">
        <v>92</v>
      </c>
      <c r="F110" s="56" t="s">
        <v>379</v>
      </c>
      <c r="G110" s="56" t="s">
        <v>287</v>
      </c>
      <c r="H110" s="56" t="s">
        <v>261</v>
      </c>
      <c r="I110" s="56" t="s">
        <v>262</v>
      </c>
      <c r="J110" s="5">
        <v>500</v>
      </c>
      <c r="K110" s="5">
        <v>43950</v>
      </c>
      <c r="L110" s="57" t="s">
        <v>249</v>
      </c>
    </row>
    <row r="111" spans="1:12" hidden="1" x14ac:dyDescent="0.2">
      <c r="A111" s="55" t="s">
        <v>243</v>
      </c>
      <c r="B111" s="56" t="s">
        <v>378</v>
      </c>
      <c r="C111" s="56" t="s">
        <v>258</v>
      </c>
      <c r="D111" s="56">
        <v>1013</v>
      </c>
      <c r="E111" s="56" t="s">
        <v>92</v>
      </c>
      <c r="F111" s="56" t="s">
        <v>380</v>
      </c>
      <c r="G111" s="56" t="s">
        <v>270</v>
      </c>
      <c r="H111" s="56" t="s">
        <v>261</v>
      </c>
      <c r="I111" s="56" t="s">
        <v>262</v>
      </c>
      <c r="J111" s="5">
        <v>500</v>
      </c>
      <c r="K111" s="5">
        <v>44450</v>
      </c>
      <c r="L111" s="57" t="s">
        <v>249</v>
      </c>
    </row>
    <row r="112" spans="1:12" hidden="1" x14ac:dyDescent="0.2">
      <c r="A112" s="55" t="s">
        <v>243</v>
      </c>
      <c r="B112" s="56" t="s">
        <v>378</v>
      </c>
      <c r="C112" s="56" t="s">
        <v>258</v>
      </c>
      <c r="D112" s="56">
        <v>1041</v>
      </c>
      <c r="E112" s="56" t="s">
        <v>92</v>
      </c>
      <c r="F112" s="56" t="s">
        <v>381</v>
      </c>
      <c r="G112" s="56" t="s">
        <v>287</v>
      </c>
      <c r="H112" s="56" t="s">
        <v>261</v>
      </c>
      <c r="I112" s="56" t="s">
        <v>262</v>
      </c>
      <c r="J112" s="5">
        <v>500</v>
      </c>
      <c r="K112" s="5">
        <v>44950</v>
      </c>
      <c r="L112" s="57" t="s">
        <v>249</v>
      </c>
    </row>
    <row r="113" spans="1:12" hidden="1" x14ac:dyDescent="0.2">
      <c r="A113" s="55" t="s">
        <v>243</v>
      </c>
      <c r="B113" s="56" t="s">
        <v>378</v>
      </c>
      <c r="C113" s="56" t="s">
        <v>258</v>
      </c>
      <c r="D113" s="56">
        <v>1040</v>
      </c>
      <c r="E113" s="56" t="s">
        <v>92</v>
      </c>
      <c r="F113" s="56" t="s">
        <v>382</v>
      </c>
      <c r="G113" s="56" t="s">
        <v>287</v>
      </c>
      <c r="H113" s="56" t="s">
        <v>261</v>
      </c>
      <c r="I113" s="56" t="s">
        <v>262</v>
      </c>
      <c r="J113" s="5">
        <v>500</v>
      </c>
      <c r="K113" s="5">
        <v>45450</v>
      </c>
      <c r="L113" s="57" t="s">
        <v>249</v>
      </c>
    </row>
    <row r="114" spans="1:12" hidden="1" x14ac:dyDescent="0.2">
      <c r="A114" s="55" t="s">
        <v>243</v>
      </c>
      <c r="B114" s="56" t="s">
        <v>378</v>
      </c>
      <c r="C114" s="56" t="s">
        <v>258</v>
      </c>
      <c r="D114" s="56">
        <v>1039</v>
      </c>
      <c r="E114" s="56" t="s">
        <v>92</v>
      </c>
      <c r="F114" s="56" t="s">
        <v>383</v>
      </c>
      <c r="G114" s="56" t="s">
        <v>291</v>
      </c>
      <c r="H114" s="56" t="s">
        <v>261</v>
      </c>
      <c r="I114" s="56" t="s">
        <v>262</v>
      </c>
      <c r="J114" s="5">
        <v>275</v>
      </c>
      <c r="K114" s="5">
        <v>45725</v>
      </c>
      <c r="L114" s="57" t="s">
        <v>249</v>
      </c>
    </row>
    <row r="115" spans="1:12" hidden="1" x14ac:dyDescent="0.2">
      <c r="A115" s="55" t="s">
        <v>243</v>
      </c>
      <c r="B115" s="56" t="s">
        <v>378</v>
      </c>
      <c r="C115" s="56" t="s">
        <v>258</v>
      </c>
      <c r="D115" s="56">
        <v>1038</v>
      </c>
      <c r="E115" s="56" t="s">
        <v>92</v>
      </c>
      <c r="F115" s="56" t="s">
        <v>384</v>
      </c>
      <c r="G115" s="56" t="s">
        <v>287</v>
      </c>
      <c r="H115" s="56" t="s">
        <v>261</v>
      </c>
      <c r="I115" s="56" t="s">
        <v>262</v>
      </c>
      <c r="J115" s="5">
        <v>500</v>
      </c>
      <c r="K115" s="5">
        <v>46225</v>
      </c>
      <c r="L115" s="57" t="s">
        <v>249</v>
      </c>
    </row>
    <row r="116" spans="1:12" hidden="1" x14ac:dyDescent="0.2">
      <c r="A116" s="55" t="s">
        <v>243</v>
      </c>
      <c r="B116" s="56" t="s">
        <v>378</v>
      </c>
      <c r="C116" s="56" t="s">
        <v>258</v>
      </c>
      <c r="D116" s="56">
        <v>1037</v>
      </c>
      <c r="E116" s="56" t="s">
        <v>92</v>
      </c>
      <c r="F116" s="56" t="s">
        <v>385</v>
      </c>
      <c r="G116" s="56" t="s">
        <v>291</v>
      </c>
      <c r="H116" s="56" t="s">
        <v>261</v>
      </c>
      <c r="I116" s="56" t="s">
        <v>262</v>
      </c>
      <c r="J116" s="5">
        <v>275</v>
      </c>
      <c r="K116" s="5">
        <v>46500</v>
      </c>
      <c r="L116" s="57" t="s">
        <v>249</v>
      </c>
    </row>
    <row r="117" spans="1:12" hidden="1" x14ac:dyDescent="0.2">
      <c r="A117" s="55" t="s">
        <v>243</v>
      </c>
      <c r="B117" s="56" t="s">
        <v>378</v>
      </c>
      <c r="C117" s="56" t="s">
        <v>258</v>
      </c>
      <c r="D117" s="56">
        <v>1036</v>
      </c>
      <c r="E117" s="56" t="s">
        <v>92</v>
      </c>
      <c r="F117" s="56" t="s">
        <v>386</v>
      </c>
      <c r="G117" s="56" t="s">
        <v>287</v>
      </c>
      <c r="H117" s="56" t="s">
        <v>261</v>
      </c>
      <c r="I117" s="56" t="s">
        <v>262</v>
      </c>
      <c r="J117" s="5">
        <v>500</v>
      </c>
      <c r="K117" s="5">
        <v>47000</v>
      </c>
      <c r="L117" s="57" t="s">
        <v>249</v>
      </c>
    </row>
    <row r="118" spans="1:12" hidden="1" x14ac:dyDescent="0.2">
      <c r="A118" s="55" t="s">
        <v>243</v>
      </c>
      <c r="B118" s="56" t="s">
        <v>378</v>
      </c>
      <c r="C118" s="56" t="s">
        <v>258</v>
      </c>
      <c r="D118" s="56">
        <v>1035</v>
      </c>
      <c r="E118" s="56" t="s">
        <v>92</v>
      </c>
      <c r="F118" s="56" t="s">
        <v>387</v>
      </c>
      <c r="G118" s="56" t="s">
        <v>287</v>
      </c>
      <c r="H118" s="56" t="s">
        <v>261</v>
      </c>
      <c r="I118" s="56" t="s">
        <v>262</v>
      </c>
      <c r="J118" s="5">
        <v>500</v>
      </c>
      <c r="K118" s="5">
        <v>47500</v>
      </c>
      <c r="L118" s="57" t="s">
        <v>249</v>
      </c>
    </row>
    <row r="119" spans="1:12" hidden="1" x14ac:dyDescent="0.2">
      <c r="A119" s="55" t="s">
        <v>243</v>
      </c>
      <c r="B119" s="56" t="s">
        <v>378</v>
      </c>
      <c r="C119" s="56" t="s">
        <v>258</v>
      </c>
      <c r="D119" s="56">
        <v>1034</v>
      </c>
      <c r="E119" s="56" t="s">
        <v>92</v>
      </c>
      <c r="F119" s="56" t="s">
        <v>388</v>
      </c>
      <c r="G119" s="56" t="s">
        <v>291</v>
      </c>
      <c r="H119" s="56" t="s">
        <v>261</v>
      </c>
      <c r="I119" s="56" t="s">
        <v>262</v>
      </c>
      <c r="J119" s="5">
        <v>275</v>
      </c>
      <c r="K119" s="5">
        <v>47775</v>
      </c>
      <c r="L119" s="57" t="s">
        <v>249</v>
      </c>
    </row>
    <row r="120" spans="1:12" hidden="1" x14ac:dyDescent="0.2">
      <c r="A120" s="55" t="s">
        <v>243</v>
      </c>
      <c r="B120" s="56" t="s">
        <v>378</v>
      </c>
      <c r="C120" s="56" t="s">
        <v>258</v>
      </c>
      <c r="D120" s="56">
        <v>1033</v>
      </c>
      <c r="E120" s="56" t="s">
        <v>92</v>
      </c>
      <c r="F120" s="56" t="s">
        <v>389</v>
      </c>
      <c r="G120" s="56" t="s">
        <v>291</v>
      </c>
      <c r="H120" s="56" t="s">
        <v>261</v>
      </c>
      <c r="I120" s="56" t="s">
        <v>262</v>
      </c>
      <c r="J120" s="5">
        <v>275</v>
      </c>
      <c r="K120" s="5">
        <v>48050</v>
      </c>
      <c r="L120" s="57" t="s">
        <v>249</v>
      </c>
    </row>
    <row r="121" spans="1:12" hidden="1" x14ac:dyDescent="0.2">
      <c r="A121" s="55" t="s">
        <v>243</v>
      </c>
      <c r="B121" s="56" t="s">
        <v>378</v>
      </c>
      <c r="C121" s="56" t="s">
        <v>258</v>
      </c>
      <c r="D121" s="56">
        <v>1032</v>
      </c>
      <c r="E121" s="56" t="s">
        <v>92</v>
      </c>
      <c r="F121" s="56" t="s">
        <v>390</v>
      </c>
      <c r="G121" s="56" t="s">
        <v>287</v>
      </c>
      <c r="H121" s="56" t="s">
        <v>261</v>
      </c>
      <c r="I121" s="56" t="s">
        <v>262</v>
      </c>
      <c r="J121" s="5">
        <v>500</v>
      </c>
      <c r="K121" s="5">
        <v>48550</v>
      </c>
      <c r="L121" s="57" t="s">
        <v>249</v>
      </c>
    </row>
    <row r="122" spans="1:12" hidden="1" x14ac:dyDescent="0.2">
      <c r="A122" s="55" t="s">
        <v>243</v>
      </c>
      <c r="B122" s="56" t="s">
        <v>378</v>
      </c>
      <c r="C122" s="56" t="s">
        <v>258</v>
      </c>
      <c r="D122" s="56">
        <v>1031</v>
      </c>
      <c r="E122" s="56" t="s">
        <v>92</v>
      </c>
      <c r="F122" s="56" t="s">
        <v>391</v>
      </c>
      <c r="G122" s="56" t="s">
        <v>291</v>
      </c>
      <c r="H122" s="56" t="s">
        <v>261</v>
      </c>
      <c r="I122" s="56" t="s">
        <v>262</v>
      </c>
      <c r="J122" s="5">
        <v>275</v>
      </c>
      <c r="K122" s="5">
        <v>48825</v>
      </c>
      <c r="L122" s="57" t="s">
        <v>249</v>
      </c>
    </row>
    <row r="123" spans="1:12" hidden="1" x14ac:dyDescent="0.2">
      <c r="A123" s="55" t="s">
        <v>243</v>
      </c>
      <c r="B123" s="56" t="s">
        <v>378</v>
      </c>
      <c r="C123" s="56" t="s">
        <v>258</v>
      </c>
      <c r="D123" s="56">
        <v>1030</v>
      </c>
      <c r="E123" s="56" t="s">
        <v>92</v>
      </c>
      <c r="F123" s="56" t="s">
        <v>392</v>
      </c>
      <c r="G123" s="56" t="s">
        <v>287</v>
      </c>
      <c r="H123" s="56" t="s">
        <v>261</v>
      </c>
      <c r="I123" s="56" t="s">
        <v>262</v>
      </c>
      <c r="J123" s="5">
        <v>500</v>
      </c>
      <c r="K123" s="5">
        <v>49325</v>
      </c>
      <c r="L123" s="57" t="s">
        <v>249</v>
      </c>
    </row>
    <row r="124" spans="1:12" hidden="1" x14ac:dyDescent="0.2">
      <c r="A124" s="55" t="s">
        <v>243</v>
      </c>
      <c r="B124" s="56" t="s">
        <v>378</v>
      </c>
      <c r="C124" s="56" t="s">
        <v>258</v>
      </c>
      <c r="D124" s="56">
        <v>1029</v>
      </c>
      <c r="E124" s="56" t="s">
        <v>92</v>
      </c>
      <c r="F124" s="56" t="s">
        <v>393</v>
      </c>
      <c r="G124" s="56" t="s">
        <v>270</v>
      </c>
      <c r="H124" s="56" t="s">
        <v>261</v>
      </c>
      <c r="I124" s="56" t="s">
        <v>262</v>
      </c>
      <c r="J124" s="5">
        <v>500</v>
      </c>
      <c r="K124" s="5">
        <v>49825</v>
      </c>
      <c r="L124" s="57" t="s">
        <v>249</v>
      </c>
    </row>
    <row r="125" spans="1:12" hidden="1" x14ac:dyDescent="0.2">
      <c r="A125" s="55" t="s">
        <v>243</v>
      </c>
      <c r="B125" s="56" t="s">
        <v>378</v>
      </c>
      <c r="C125" s="56" t="s">
        <v>258</v>
      </c>
      <c r="D125" s="56">
        <v>1028</v>
      </c>
      <c r="E125" s="56" t="s">
        <v>92</v>
      </c>
      <c r="F125" s="56" t="s">
        <v>394</v>
      </c>
      <c r="G125" s="56" t="s">
        <v>287</v>
      </c>
      <c r="H125" s="56" t="s">
        <v>261</v>
      </c>
      <c r="I125" s="56" t="s">
        <v>262</v>
      </c>
      <c r="J125" s="5">
        <v>500</v>
      </c>
      <c r="K125" s="5">
        <v>50325</v>
      </c>
      <c r="L125" s="57" t="s">
        <v>249</v>
      </c>
    </row>
    <row r="126" spans="1:12" hidden="1" x14ac:dyDescent="0.2">
      <c r="A126" s="55" t="s">
        <v>243</v>
      </c>
      <c r="B126" s="56" t="s">
        <v>378</v>
      </c>
      <c r="C126" s="56" t="s">
        <v>258</v>
      </c>
      <c r="D126" s="56">
        <v>1027</v>
      </c>
      <c r="E126" s="56" t="s">
        <v>92</v>
      </c>
      <c r="F126" s="56" t="s">
        <v>395</v>
      </c>
      <c r="G126" s="56" t="s">
        <v>279</v>
      </c>
      <c r="H126" s="56" t="s">
        <v>261</v>
      </c>
      <c r="I126" s="56" t="s">
        <v>262</v>
      </c>
      <c r="J126" s="5">
        <v>500</v>
      </c>
      <c r="K126" s="5">
        <v>50825</v>
      </c>
      <c r="L126" s="57" t="s">
        <v>249</v>
      </c>
    </row>
    <row r="127" spans="1:12" hidden="1" x14ac:dyDescent="0.2">
      <c r="A127" s="55" t="s">
        <v>243</v>
      </c>
      <c r="B127" s="56" t="s">
        <v>378</v>
      </c>
      <c r="C127" s="56" t="s">
        <v>258</v>
      </c>
      <c r="D127" s="56">
        <v>1026</v>
      </c>
      <c r="E127" s="56" t="s">
        <v>92</v>
      </c>
      <c r="F127" s="56" t="s">
        <v>396</v>
      </c>
      <c r="G127" s="56" t="s">
        <v>338</v>
      </c>
      <c r="H127" s="56" t="s">
        <v>261</v>
      </c>
      <c r="I127" s="56" t="s">
        <v>262</v>
      </c>
      <c r="J127" s="5">
        <v>575</v>
      </c>
      <c r="K127" s="5">
        <v>51400</v>
      </c>
      <c r="L127" s="57" t="s">
        <v>249</v>
      </c>
    </row>
    <row r="128" spans="1:12" hidden="1" x14ac:dyDescent="0.2">
      <c r="A128" s="55" t="s">
        <v>243</v>
      </c>
      <c r="B128" s="56" t="s">
        <v>378</v>
      </c>
      <c r="C128" s="56" t="s">
        <v>258</v>
      </c>
      <c r="D128" s="56">
        <v>1026</v>
      </c>
      <c r="E128" s="56" t="s">
        <v>92</v>
      </c>
      <c r="F128" s="56" t="s">
        <v>396</v>
      </c>
      <c r="G128" s="56" t="s">
        <v>287</v>
      </c>
      <c r="H128" s="56" t="s">
        <v>261</v>
      </c>
      <c r="I128" s="56" t="s">
        <v>262</v>
      </c>
      <c r="J128" s="5">
        <v>500</v>
      </c>
      <c r="K128" s="5">
        <v>51900</v>
      </c>
      <c r="L128" s="57" t="s">
        <v>249</v>
      </c>
    </row>
    <row r="129" spans="1:12" hidden="1" x14ac:dyDescent="0.2">
      <c r="A129" s="55" t="s">
        <v>243</v>
      </c>
      <c r="B129" s="56" t="s">
        <v>378</v>
      </c>
      <c r="C129" s="56" t="s">
        <v>258</v>
      </c>
      <c r="D129" s="56">
        <v>1025</v>
      </c>
      <c r="E129" s="56" t="s">
        <v>92</v>
      </c>
      <c r="F129" s="56" t="s">
        <v>397</v>
      </c>
      <c r="G129" s="56" t="s">
        <v>291</v>
      </c>
      <c r="H129" s="56" t="s">
        <v>261</v>
      </c>
      <c r="I129" s="56" t="s">
        <v>262</v>
      </c>
      <c r="J129" s="5">
        <v>275</v>
      </c>
      <c r="K129" s="5">
        <v>52175</v>
      </c>
      <c r="L129" s="57" t="s">
        <v>249</v>
      </c>
    </row>
    <row r="130" spans="1:12" hidden="1" x14ac:dyDescent="0.2">
      <c r="A130" s="55" t="s">
        <v>243</v>
      </c>
      <c r="B130" s="56" t="s">
        <v>378</v>
      </c>
      <c r="C130" s="56" t="s">
        <v>258</v>
      </c>
      <c r="D130" s="56">
        <v>1024</v>
      </c>
      <c r="E130" s="56" t="s">
        <v>92</v>
      </c>
      <c r="F130" s="56" t="s">
        <v>392</v>
      </c>
      <c r="G130" s="56" t="s">
        <v>287</v>
      </c>
      <c r="H130" s="56" t="s">
        <v>261</v>
      </c>
      <c r="I130" s="56" t="s">
        <v>262</v>
      </c>
      <c r="J130" s="5">
        <v>500</v>
      </c>
      <c r="K130" s="5">
        <v>52675</v>
      </c>
      <c r="L130" s="57" t="s">
        <v>249</v>
      </c>
    </row>
    <row r="131" spans="1:12" hidden="1" x14ac:dyDescent="0.2">
      <c r="A131" s="55" t="s">
        <v>243</v>
      </c>
      <c r="B131" s="56" t="s">
        <v>378</v>
      </c>
      <c r="C131" s="56" t="s">
        <v>258</v>
      </c>
      <c r="D131" s="56">
        <v>1023</v>
      </c>
      <c r="E131" s="56" t="s">
        <v>92</v>
      </c>
      <c r="F131" s="56" t="s">
        <v>398</v>
      </c>
      <c r="G131" s="56" t="s">
        <v>291</v>
      </c>
      <c r="H131" s="56" t="s">
        <v>261</v>
      </c>
      <c r="I131" s="56" t="s">
        <v>262</v>
      </c>
      <c r="J131" s="5">
        <v>350</v>
      </c>
      <c r="K131" s="5">
        <v>53025</v>
      </c>
      <c r="L131" s="57" t="s">
        <v>249</v>
      </c>
    </row>
    <row r="132" spans="1:12" hidden="1" x14ac:dyDescent="0.2">
      <c r="A132" s="55" t="s">
        <v>243</v>
      </c>
      <c r="B132" s="56" t="s">
        <v>378</v>
      </c>
      <c r="C132" s="56" t="s">
        <v>258</v>
      </c>
      <c r="D132" s="56">
        <v>1022</v>
      </c>
      <c r="E132" s="56" t="s">
        <v>92</v>
      </c>
      <c r="F132" s="56" t="s">
        <v>399</v>
      </c>
      <c r="G132" s="56" t="s">
        <v>287</v>
      </c>
      <c r="H132" s="56" t="s">
        <v>261</v>
      </c>
      <c r="I132" s="56" t="s">
        <v>262</v>
      </c>
      <c r="J132" s="5">
        <v>575</v>
      </c>
      <c r="K132" s="5">
        <v>53600</v>
      </c>
      <c r="L132" s="57" t="s">
        <v>249</v>
      </c>
    </row>
    <row r="133" spans="1:12" hidden="1" x14ac:dyDescent="0.2">
      <c r="A133" s="55" t="s">
        <v>243</v>
      </c>
      <c r="B133" s="56" t="s">
        <v>378</v>
      </c>
      <c r="C133" s="56" t="s">
        <v>258</v>
      </c>
      <c r="D133" s="56">
        <v>1021</v>
      </c>
      <c r="E133" s="56" t="s">
        <v>92</v>
      </c>
      <c r="F133" s="56" t="s">
        <v>400</v>
      </c>
      <c r="G133" s="56" t="s">
        <v>294</v>
      </c>
      <c r="H133" s="56" t="s">
        <v>261</v>
      </c>
      <c r="I133" s="56" t="s">
        <v>262</v>
      </c>
      <c r="J133" s="5">
        <v>575</v>
      </c>
      <c r="K133" s="5">
        <v>54175</v>
      </c>
      <c r="L133" s="57" t="s">
        <v>249</v>
      </c>
    </row>
    <row r="134" spans="1:12" hidden="1" x14ac:dyDescent="0.2">
      <c r="A134" s="55" t="s">
        <v>243</v>
      </c>
      <c r="B134" s="56" t="s">
        <v>378</v>
      </c>
      <c r="C134" s="56" t="s">
        <v>258</v>
      </c>
      <c r="D134" s="56">
        <v>1020</v>
      </c>
      <c r="E134" s="56" t="s">
        <v>92</v>
      </c>
      <c r="F134" s="56" t="s">
        <v>401</v>
      </c>
      <c r="G134" s="56" t="s">
        <v>270</v>
      </c>
      <c r="H134" s="56" t="s">
        <v>261</v>
      </c>
      <c r="I134" s="56" t="s">
        <v>262</v>
      </c>
      <c r="J134" s="5">
        <v>575</v>
      </c>
      <c r="K134" s="5">
        <v>54750</v>
      </c>
      <c r="L134" s="57" t="s">
        <v>249</v>
      </c>
    </row>
    <row r="135" spans="1:12" hidden="1" x14ac:dyDescent="0.2">
      <c r="A135" s="55" t="s">
        <v>243</v>
      </c>
      <c r="B135" s="56" t="s">
        <v>378</v>
      </c>
      <c r="C135" s="56" t="s">
        <v>258</v>
      </c>
      <c r="D135" s="56">
        <v>1019</v>
      </c>
      <c r="E135" s="56" t="s">
        <v>92</v>
      </c>
      <c r="F135" s="56" t="s">
        <v>402</v>
      </c>
      <c r="G135" s="56" t="s">
        <v>287</v>
      </c>
      <c r="H135" s="56" t="s">
        <v>261</v>
      </c>
      <c r="I135" s="56" t="s">
        <v>262</v>
      </c>
      <c r="J135" s="5">
        <v>575</v>
      </c>
      <c r="K135" s="5">
        <v>55325</v>
      </c>
      <c r="L135" s="57" t="s">
        <v>249</v>
      </c>
    </row>
    <row r="136" spans="1:12" hidden="1" x14ac:dyDescent="0.2">
      <c r="A136" s="55" t="s">
        <v>243</v>
      </c>
      <c r="B136" s="56" t="s">
        <v>378</v>
      </c>
      <c r="C136" s="56" t="s">
        <v>258</v>
      </c>
      <c r="D136" s="56">
        <v>1018</v>
      </c>
      <c r="E136" s="56" t="s">
        <v>92</v>
      </c>
      <c r="F136" s="56" t="s">
        <v>403</v>
      </c>
      <c r="G136" s="56" t="s">
        <v>287</v>
      </c>
      <c r="H136" s="56" t="s">
        <v>261</v>
      </c>
      <c r="I136" s="56" t="s">
        <v>262</v>
      </c>
      <c r="J136" s="5">
        <v>575</v>
      </c>
      <c r="K136" s="5">
        <v>55900</v>
      </c>
      <c r="L136" s="57" t="s">
        <v>249</v>
      </c>
    </row>
    <row r="137" spans="1:12" hidden="1" x14ac:dyDescent="0.2">
      <c r="A137" s="55" t="s">
        <v>243</v>
      </c>
      <c r="B137" s="56" t="s">
        <v>378</v>
      </c>
      <c r="C137" s="56" t="s">
        <v>258</v>
      </c>
      <c r="D137" s="56">
        <v>1017</v>
      </c>
      <c r="E137" s="56" t="s">
        <v>92</v>
      </c>
      <c r="F137" s="56" t="s">
        <v>404</v>
      </c>
      <c r="G137" s="56" t="s">
        <v>270</v>
      </c>
      <c r="H137" s="56" t="s">
        <v>261</v>
      </c>
      <c r="I137" s="56" t="s">
        <v>262</v>
      </c>
      <c r="J137" s="5">
        <v>575</v>
      </c>
      <c r="K137" s="5">
        <v>56475</v>
      </c>
      <c r="L137" s="57" t="s">
        <v>249</v>
      </c>
    </row>
    <row r="138" spans="1:12" hidden="1" x14ac:dyDescent="0.2">
      <c r="A138" s="55" t="s">
        <v>243</v>
      </c>
      <c r="B138" s="56" t="s">
        <v>378</v>
      </c>
      <c r="C138" s="56" t="s">
        <v>258</v>
      </c>
      <c r="D138" s="56">
        <v>1016</v>
      </c>
      <c r="E138" s="56" t="s">
        <v>92</v>
      </c>
      <c r="F138" s="56" t="s">
        <v>405</v>
      </c>
      <c r="G138" s="56" t="s">
        <v>291</v>
      </c>
      <c r="H138" s="56" t="s">
        <v>261</v>
      </c>
      <c r="I138" s="56" t="s">
        <v>262</v>
      </c>
      <c r="J138" s="5">
        <v>350</v>
      </c>
      <c r="K138" s="5">
        <v>56825</v>
      </c>
      <c r="L138" s="57" t="s">
        <v>249</v>
      </c>
    </row>
    <row r="139" spans="1:12" hidden="1" x14ac:dyDescent="0.2">
      <c r="A139" s="55" t="s">
        <v>243</v>
      </c>
      <c r="B139" s="56" t="s">
        <v>378</v>
      </c>
      <c r="C139" s="56" t="s">
        <v>258</v>
      </c>
      <c r="D139" s="56">
        <v>1015</v>
      </c>
      <c r="E139" s="56" t="s">
        <v>92</v>
      </c>
      <c r="F139" s="56" t="s">
        <v>406</v>
      </c>
      <c r="G139" s="56" t="s">
        <v>287</v>
      </c>
      <c r="H139" s="56" t="s">
        <v>261</v>
      </c>
      <c r="I139" s="56" t="s">
        <v>262</v>
      </c>
      <c r="J139" s="5">
        <v>500</v>
      </c>
      <c r="K139" s="5">
        <v>57325</v>
      </c>
      <c r="L139" s="57" t="s">
        <v>249</v>
      </c>
    </row>
    <row r="140" spans="1:12" hidden="1" x14ac:dyDescent="0.2">
      <c r="A140" s="55" t="s">
        <v>243</v>
      </c>
      <c r="B140" s="56" t="s">
        <v>378</v>
      </c>
      <c r="C140" s="56" t="s">
        <v>258</v>
      </c>
      <c r="D140" s="56">
        <v>1014</v>
      </c>
      <c r="E140" s="56" t="s">
        <v>92</v>
      </c>
      <c r="F140" s="56" t="s">
        <v>407</v>
      </c>
      <c r="G140" s="56" t="s">
        <v>287</v>
      </c>
      <c r="H140" s="56" t="s">
        <v>261</v>
      </c>
      <c r="I140" s="56" t="s">
        <v>262</v>
      </c>
      <c r="J140" s="5">
        <v>575</v>
      </c>
      <c r="K140" s="5">
        <v>57900</v>
      </c>
      <c r="L140" s="57" t="s">
        <v>249</v>
      </c>
    </row>
    <row r="141" spans="1:12" hidden="1" x14ac:dyDescent="0.2">
      <c r="A141" s="55" t="s">
        <v>243</v>
      </c>
      <c r="B141" s="56" t="s">
        <v>378</v>
      </c>
      <c r="C141" s="56" t="s">
        <v>258</v>
      </c>
      <c r="D141" s="56">
        <v>1042</v>
      </c>
      <c r="E141" s="56" t="s">
        <v>92</v>
      </c>
      <c r="F141" s="56" t="s">
        <v>408</v>
      </c>
      <c r="G141" s="56" t="s">
        <v>270</v>
      </c>
      <c r="H141" s="56" t="s">
        <v>261</v>
      </c>
      <c r="I141" s="56" t="s">
        <v>262</v>
      </c>
      <c r="J141" s="5">
        <v>500</v>
      </c>
      <c r="K141" s="5">
        <v>58400</v>
      </c>
      <c r="L141" s="57" t="s">
        <v>249</v>
      </c>
    </row>
    <row r="142" spans="1:12" hidden="1" x14ac:dyDescent="0.2">
      <c r="A142" s="55" t="s">
        <v>243</v>
      </c>
      <c r="B142" s="56" t="s">
        <v>409</v>
      </c>
      <c r="C142" s="56" t="s">
        <v>258</v>
      </c>
      <c r="D142" s="56">
        <v>1047</v>
      </c>
      <c r="E142" s="56" t="s">
        <v>92</v>
      </c>
      <c r="F142" s="56" t="s">
        <v>410</v>
      </c>
      <c r="G142" s="56" t="s">
        <v>287</v>
      </c>
      <c r="H142" s="56" t="s">
        <v>261</v>
      </c>
      <c r="I142" s="56" t="s">
        <v>262</v>
      </c>
      <c r="J142" s="5">
        <v>500</v>
      </c>
      <c r="K142" s="5">
        <v>58900</v>
      </c>
      <c r="L142" s="57" t="s">
        <v>249</v>
      </c>
    </row>
    <row r="143" spans="1:12" hidden="1" x14ac:dyDescent="0.2">
      <c r="A143" s="55" t="s">
        <v>243</v>
      </c>
      <c r="B143" s="56" t="s">
        <v>409</v>
      </c>
      <c r="C143" s="56" t="s">
        <v>258</v>
      </c>
      <c r="D143" s="56">
        <v>1044</v>
      </c>
      <c r="E143" s="56" t="s">
        <v>92</v>
      </c>
      <c r="F143" s="56" t="s">
        <v>411</v>
      </c>
      <c r="G143" s="56" t="s">
        <v>287</v>
      </c>
      <c r="H143" s="56" t="s">
        <v>261</v>
      </c>
      <c r="I143" s="56" t="s">
        <v>262</v>
      </c>
      <c r="J143" s="5">
        <v>500</v>
      </c>
      <c r="K143" s="5">
        <v>59400</v>
      </c>
      <c r="L143" s="57" t="s">
        <v>249</v>
      </c>
    </row>
    <row r="144" spans="1:12" hidden="1" x14ac:dyDescent="0.2">
      <c r="A144" s="55" t="s">
        <v>243</v>
      </c>
      <c r="B144" s="56" t="s">
        <v>409</v>
      </c>
      <c r="C144" s="56" t="s">
        <v>258</v>
      </c>
      <c r="D144" s="56">
        <v>1045</v>
      </c>
      <c r="E144" s="56" t="s">
        <v>92</v>
      </c>
      <c r="F144" s="56" t="s">
        <v>412</v>
      </c>
      <c r="G144" s="56" t="s">
        <v>291</v>
      </c>
      <c r="H144" s="56" t="s">
        <v>261</v>
      </c>
      <c r="I144" s="56" t="s">
        <v>262</v>
      </c>
      <c r="J144" s="5">
        <v>275</v>
      </c>
      <c r="K144" s="5">
        <v>59675</v>
      </c>
      <c r="L144" s="57" t="s">
        <v>249</v>
      </c>
    </row>
    <row r="145" spans="1:12" hidden="1" x14ac:dyDescent="0.2">
      <c r="A145" s="55" t="s">
        <v>243</v>
      </c>
      <c r="B145" s="56" t="s">
        <v>409</v>
      </c>
      <c r="C145" s="56" t="s">
        <v>258</v>
      </c>
      <c r="D145" s="56">
        <v>1046</v>
      </c>
      <c r="E145" s="56" t="s">
        <v>92</v>
      </c>
      <c r="F145" s="56" t="s">
        <v>413</v>
      </c>
      <c r="G145" s="56" t="s">
        <v>287</v>
      </c>
      <c r="H145" s="56" t="s">
        <v>261</v>
      </c>
      <c r="I145" s="56" t="s">
        <v>262</v>
      </c>
      <c r="J145" s="5">
        <v>500</v>
      </c>
      <c r="K145" s="5">
        <v>60175</v>
      </c>
      <c r="L145" s="57" t="s">
        <v>249</v>
      </c>
    </row>
    <row r="146" spans="1:12" hidden="1" x14ac:dyDescent="0.2">
      <c r="A146" s="55" t="s">
        <v>243</v>
      </c>
      <c r="B146" s="56" t="s">
        <v>414</v>
      </c>
      <c r="C146" s="56" t="s">
        <v>258</v>
      </c>
      <c r="D146" s="56">
        <v>1051</v>
      </c>
      <c r="E146" s="56" t="s">
        <v>92</v>
      </c>
      <c r="F146" s="56" t="s">
        <v>408</v>
      </c>
      <c r="G146" s="56" t="s">
        <v>287</v>
      </c>
      <c r="H146" s="56" t="s">
        <v>261</v>
      </c>
      <c r="I146" s="56" t="s">
        <v>262</v>
      </c>
      <c r="J146" s="5">
        <v>500</v>
      </c>
      <c r="K146" s="5">
        <v>60675</v>
      </c>
      <c r="L146" s="57" t="s">
        <v>249</v>
      </c>
    </row>
    <row r="147" spans="1:12" hidden="1" x14ac:dyDescent="0.2">
      <c r="A147" s="55" t="s">
        <v>243</v>
      </c>
      <c r="B147" s="56" t="s">
        <v>414</v>
      </c>
      <c r="C147" s="56" t="s">
        <v>258</v>
      </c>
      <c r="D147" s="56">
        <v>1048</v>
      </c>
      <c r="E147" s="56" t="s">
        <v>92</v>
      </c>
      <c r="F147" s="56" t="s">
        <v>415</v>
      </c>
      <c r="G147" s="56" t="s">
        <v>287</v>
      </c>
      <c r="H147" s="56" t="s">
        <v>261</v>
      </c>
      <c r="I147" s="56" t="s">
        <v>262</v>
      </c>
      <c r="J147" s="5">
        <v>500</v>
      </c>
      <c r="K147" s="5">
        <v>61175</v>
      </c>
      <c r="L147" s="57" t="s">
        <v>249</v>
      </c>
    </row>
    <row r="148" spans="1:12" hidden="1" x14ac:dyDescent="0.2">
      <c r="A148" s="55" t="s">
        <v>243</v>
      </c>
      <c r="B148" s="56" t="s">
        <v>414</v>
      </c>
      <c r="C148" s="56" t="s">
        <v>258</v>
      </c>
      <c r="D148" s="56">
        <v>1049</v>
      </c>
      <c r="E148" s="56" t="s">
        <v>92</v>
      </c>
      <c r="F148" s="56" t="s">
        <v>416</v>
      </c>
      <c r="G148" s="56" t="s">
        <v>270</v>
      </c>
      <c r="H148" s="56" t="s">
        <v>261</v>
      </c>
      <c r="I148" s="56" t="s">
        <v>262</v>
      </c>
      <c r="J148" s="5">
        <v>500</v>
      </c>
      <c r="K148" s="5">
        <v>61675</v>
      </c>
      <c r="L148" s="57" t="s">
        <v>249</v>
      </c>
    </row>
    <row r="149" spans="1:12" hidden="1" x14ac:dyDescent="0.2">
      <c r="A149" s="55" t="s">
        <v>243</v>
      </c>
      <c r="B149" s="56" t="s">
        <v>414</v>
      </c>
      <c r="C149" s="56" t="s">
        <v>258</v>
      </c>
      <c r="D149" s="56">
        <v>1050</v>
      </c>
      <c r="E149" s="56" t="s">
        <v>92</v>
      </c>
      <c r="F149" s="56" t="s">
        <v>417</v>
      </c>
      <c r="G149" s="56" t="s">
        <v>294</v>
      </c>
      <c r="H149" s="56" t="s">
        <v>261</v>
      </c>
      <c r="I149" s="56" t="s">
        <v>262</v>
      </c>
      <c r="J149" s="5">
        <v>1000</v>
      </c>
      <c r="K149" s="5">
        <v>62675</v>
      </c>
      <c r="L149" s="57" t="s">
        <v>249</v>
      </c>
    </row>
    <row r="150" spans="1:12" hidden="1" x14ac:dyDescent="0.2">
      <c r="A150" s="55" t="s">
        <v>243</v>
      </c>
      <c r="B150" s="56" t="s">
        <v>418</v>
      </c>
      <c r="C150" s="56" t="s">
        <v>258</v>
      </c>
      <c r="D150" s="56">
        <v>1058</v>
      </c>
      <c r="E150" s="56" t="s">
        <v>92</v>
      </c>
      <c r="F150" s="56" t="s">
        <v>419</v>
      </c>
      <c r="G150" s="56" t="s">
        <v>287</v>
      </c>
      <c r="H150" s="56" t="s">
        <v>261</v>
      </c>
      <c r="I150" s="56" t="s">
        <v>262</v>
      </c>
      <c r="J150" s="5">
        <v>500</v>
      </c>
      <c r="K150" s="5">
        <v>63175</v>
      </c>
      <c r="L150" s="57" t="s">
        <v>249</v>
      </c>
    </row>
    <row r="151" spans="1:12" hidden="1" x14ac:dyDescent="0.2">
      <c r="A151" s="55" t="s">
        <v>243</v>
      </c>
      <c r="B151" s="56" t="s">
        <v>418</v>
      </c>
      <c r="C151" s="56" t="s">
        <v>258</v>
      </c>
      <c r="D151" s="56">
        <v>1057</v>
      </c>
      <c r="E151" s="56" t="s">
        <v>92</v>
      </c>
      <c r="F151" s="56" t="s">
        <v>420</v>
      </c>
      <c r="G151" s="56" t="s">
        <v>287</v>
      </c>
      <c r="H151" s="56" t="s">
        <v>261</v>
      </c>
      <c r="I151" s="56" t="s">
        <v>262</v>
      </c>
      <c r="J151" s="5">
        <v>500</v>
      </c>
      <c r="K151" s="5">
        <v>63675</v>
      </c>
      <c r="L151" s="57" t="s">
        <v>249</v>
      </c>
    </row>
    <row r="152" spans="1:12" hidden="1" x14ac:dyDescent="0.2">
      <c r="A152" s="55" t="s">
        <v>243</v>
      </c>
      <c r="B152" s="56" t="s">
        <v>418</v>
      </c>
      <c r="C152" s="56" t="s">
        <v>258</v>
      </c>
      <c r="D152" s="56">
        <v>1056</v>
      </c>
      <c r="E152" s="56" t="s">
        <v>92</v>
      </c>
      <c r="F152" s="56" t="s">
        <v>421</v>
      </c>
      <c r="G152" s="56" t="s">
        <v>289</v>
      </c>
      <c r="H152" s="56" t="s">
        <v>261</v>
      </c>
      <c r="I152" s="56" t="s">
        <v>262</v>
      </c>
      <c r="J152" s="5">
        <v>125</v>
      </c>
      <c r="K152" s="5">
        <v>63800</v>
      </c>
      <c r="L152" s="57" t="s">
        <v>249</v>
      </c>
    </row>
    <row r="153" spans="1:12" hidden="1" x14ac:dyDescent="0.2">
      <c r="A153" s="55" t="s">
        <v>243</v>
      </c>
      <c r="B153" s="56" t="s">
        <v>418</v>
      </c>
      <c r="C153" s="56" t="s">
        <v>258</v>
      </c>
      <c r="D153" s="56">
        <v>1052</v>
      </c>
      <c r="E153" s="56" t="s">
        <v>92</v>
      </c>
      <c r="F153" s="56" t="s">
        <v>422</v>
      </c>
      <c r="G153" s="56" t="s">
        <v>287</v>
      </c>
      <c r="H153" s="56" t="s">
        <v>261</v>
      </c>
      <c r="I153" s="56" t="s">
        <v>262</v>
      </c>
      <c r="J153" s="5">
        <v>500</v>
      </c>
      <c r="K153" s="5">
        <v>64300</v>
      </c>
      <c r="L153" s="57" t="s">
        <v>249</v>
      </c>
    </row>
    <row r="154" spans="1:12" hidden="1" x14ac:dyDescent="0.2">
      <c r="A154" s="55" t="s">
        <v>243</v>
      </c>
      <c r="B154" s="56" t="s">
        <v>418</v>
      </c>
      <c r="C154" s="56" t="s">
        <v>258</v>
      </c>
      <c r="D154" s="56">
        <v>1054</v>
      </c>
      <c r="E154" s="56" t="s">
        <v>92</v>
      </c>
      <c r="F154" s="56" t="s">
        <v>423</v>
      </c>
      <c r="G154" s="56" t="s">
        <v>287</v>
      </c>
      <c r="H154" s="56" t="s">
        <v>261</v>
      </c>
      <c r="I154" s="56" t="s">
        <v>262</v>
      </c>
      <c r="J154" s="5">
        <v>500</v>
      </c>
      <c r="K154" s="5">
        <v>64800</v>
      </c>
      <c r="L154" s="57" t="s">
        <v>249</v>
      </c>
    </row>
    <row r="155" spans="1:12" hidden="1" x14ac:dyDescent="0.2">
      <c r="A155" s="55" t="s">
        <v>243</v>
      </c>
      <c r="B155" s="56" t="s">
        <v>418</v>
      </c>
      <c r="C155" s="56" t="s">
        <v>258</v>
      </c>
      <c r="D155" s="56">
        <v>1053</v>
      </c>
      <c r="E155" s="56" t="s">
        <v>92</v>
      </c>
      <c r="F155" s="56" t="s">
        <v>424</v>
      </c>
      <c r="G155" s="56" t="s">
        <v>270</v>
      </c>
      <c r="H155" s="56" t="s">
        <v>261</v>
      </c>
      <c r="I155" s="56" t="s">
        <v>262</v>
      </c>
      <c r="J155" s="5">
        <v>500</v>
      </c>
      <c r="K155" s="5">
        <v>65300</v>
      </c>
      <c r="L155" s="57" t="s">
        <v>249</v>
      </c>
    </row>
    <row r="156" spans="1:12" hidden="1" x14ac:dyDescent="0.2">
      <c r="A156" s="55" t="s">
        <v>243</v>
      </c>
      <c r="B156" s="56" t="s">
        <v>418</v>
      </c>
      <c r="C156" s="56" t="s">
        <v>258</v>
      </c>
      <c r="D156" s="56">
        <v>1055</v>
      </c>
      <c r="E156" s="56" t="s">
        <v>92</v>
      </c>
      <c r="F156" s="56" t="s">
        <v>425</v>
      </c>
      <c r="G156" s="56" t="s">
        <v>291</v>
      </c>
      <c r="H156" s="56" t="s">
        <v>261</v>
      </c>
      <c r="I156" s="56" t="s">
        <v>262</v>
      </c>
      <c r="J156" s="5">
        <v>275</v>
      </c>
      <c r="K156" s="5">
        <v>65575</v>
      </c>
      <c r="L156" s="57" t="s">
        <v>249</v>
      </c>
    </row>
    <row r="157" spans="1:12" hidden="1" x14ac:dyDescent="0.2">
      <c r="A157" s="55" t="s">
        <v>243</v>
      </c>
      <c r="B157" s="56" t="s">
        <v>426</v>
      </c>
      <c r="C157" s="56" t="s">
        <v>258</v>
      </c>
      <c r="D157" s="56">
        <v>1066</v>
      </c>
      <c r="E157" s="56" t="s">
        <v>92</v>
      </c>
      <c r="F157" s="56" t="s">
        <v>427</v>
      </c>
      <c r="G157" s="56" t="s">
        <v>287</v>
      </c>
      <c r="H157" s="56" t="s">
        <v>261</v>
      </c>
      <c r="I157" s="56" t="s">
        <v>262</v>
      </c>
      <c r="J157" s="5">
        <v>500</v>
      </c>
      <c r="K157" s="5">
        <v>66075</v>
      </c>
      <c r="L157" s="57" t="s">
        <v>249</v>
      </c>
    </row>
    <row r="158" spans="1:12" hidden="1" x14ac:dyDescent="0.2">
      <c r="A158" s="55" t="s">
        <v>243</v>
      </c>
      <c r="B158" s="56" t="s">
        <v>426</v>
      </c>
      <c r="C158" s="56" t="s">
        <v>258</v>
      </c>
      <c r="D158" s="56">
        <v>1065</v>
      </c>
      <c r="E158" s="56" t="s">
        <v>92</v>
      </c>
      <c r="F158" s="56" t="s">
        <v>428</v>
      </c>
      <c r="G158" s="56" t="s">
        <v>287</v>
      </c>
      <c r="H158" s="56" t="s">
        <v>261</v>
      </c>
      <c r="I158" s="56" t="s">
        <v>262</v>
      </c>
      <c r="J158" s="5">
        <v>500</v>
      </c>
      <c r="K158" s="5">
        <v>66575</v>
      </c>
      <c r="L158" s="57" t="s">
        <v>249</v>
      </c>
    </row>
    <row r="159" spans="1:12" hidden="1" x14ac:dyDescent="0.2">
      <c r="A159" s="55" t="s">
        <v>243</v>
      </c>
      <c r="B159" s="56" t="s">
        <v>426</v>
      </c>
      <c r="C159" s="56" t="s">
        <v>258</v>
      </c>
      <c r="D159" s="56">
        <v>1064</v>
      </c>
      <c r="E159" s="56" t="s">
        <v>92</v>
      </c>
      <c r="F159" s="56" t="s">
        <v>429</v>
      </c>
      <c r="G159" s="56" t="s">
        <v>294</v>
      </c>
      <c r="H159" s="56" t="s">
        <v>261</v>
      </c>
      <c r="I159" s="56" t="s">
        <v>262</v>
      </c>
      <c r="J159" s="5">
        <v>500</v>
      </c>
      <c r="K159" s="5">
        <v>67075</v>
      </c>
      <c r="L159" s="57" t="s">
        <v>249</v>
      </c>
    </row>
    <row r="160" spans="1:12" hidden="1" x14ac:dyDescent="0.2">
      <c r="A160" s="55" t="s">
        <v>243</v>
      </c>
      <c r="B160" s="56" t="s">
        <v>426</v>
      </c>
      <c r="C160" s="56" t="s">
        <v>258</v>
      </c>
      <c r="D160" s="56">
        <v>1063</v>
      </c>
      <c r="E160" s="56" t="s">
        <v>92</v>
      </c>
      <c r="F160" s="56" t="s">
        <v>430</v>
      </c>
      <c r="G160" s="56" t="s">
        <v>287</v>
      </c>
      <c r="H160" s="56" t="s">
        <v>261</v>
      </c>
      <c r="I160" s="56" t="s">
        <v>262</v>
      </c>
      <c r="J160" s="5">
        <v>500</v>
      </c>
      <c r="K160" s="5">
        <v>67575</v>
      </c>
      <c r="L160" s="57" t="s">
        <v>249</v>
      </c>
    </row>
    <row r="161" spans="1:12" hidden="1" x14ac:dyDescent="0.2">
      <c r="A161" s="55" t="s">
        <v>243</v>
      </c>
      <c r="B161" s="56" t="s">
        <v>426</v>
      </c>
      <c r="C161" s="56" t="s">
        <v>258</v>
      </c>
      <c r="D161" s="56">
        <v>1062</v>
      </c>
      <c r="E161" s="56" t="s">
        <v>92</v>
      </c>
      <c r="F161" s="56" t="s">
        <v>431</v>
      </c>
      <c r="G161" s="56" t="s">
        <v>291</v>
      </c>
      <c r="H161" s="56" t="s">
        <v>261</v>
      </c>
      <c r="I161" s="56" t="s">
        <v>262</v>
      </c>
      <c r="J161" s="5">
        <v>275</v>
      </c>
      <c r="K161" s="5">
        <v>67850</v>
      </c>
      <c r="L161" s="57" t="s">
        <v>249</v>
      </c>
    </row>
    <row r="162" spans="1:12" hidden="1" x14ac:dyDescent="0.2">
      <c r="A162" s="55" t="s">
        <v>243</v>
      </c>
      <c r="B162" s="56" t="s">
        <v>426</v>
      </c>
      <c r="C162" s="56" t="s">
        <v>258</v>
      </c>
      <c r="D162" s="56">
        <v>1061</v>
      </c>
      <c r="E162" s="56" t="s">
        <v>92</v>
      </c>
      <c r="F162" s="56" t="s">
        <v>432</v>
      </c>
      <c r="G162" s="56" t="s">
        <v>294</v>
      </c>
      <c r="H162" s="56" t="s">
        <v>261</v>
      </c>
      <c r="I162" s="56" t="s">
        <v>262</v>
      </c>
      <c r="J162" s="5">
        <v>500</v>
      </c>
      <c r="K162" s="5">
        <v>68350</v>
      </c>
      <c r="L162" s="57" t="s">
        <v>249</v>
      </c>
    </row>
    <row r="163" spans="1:12" hidden="1" x14ac:dyDescent="0.2">
      <c r="A163" s="55" t="s">
        <v>243</v>
      </c>
      <c r="B163" s="56" t="s">
        <v>426</v>
      </c>
      <c r="C163" s="56" t="s">
        <v>258</v>
      </c>
      <c r="D163" s="56">
        <v>1060</v>
      </c>
      <c r="E163" s="56" t="s">
        <v>92</v>
      </c>
      <c r="F163" s="56" t="s">
        <v>433</v>
      </c>
      <c r="G163" s="56" t="s">
        <v>270</v>
      </c>
      <c r="H163" s="56" t="s">
        <v>261</v>
      </c>
      <c r="I163" s="56" t="s">
        <v>262</v>
      </c>
      <c r="J163" s="5">
        <v>500</v>
      </c>
      <c r="K163" s="5">
        <v>68850</v>
      </c>
      <c r="L163" s="57" t="s">
        <v>249</v>
      </c>
    </row>
    <row r="164" spans="1:12" hidden="1" x14ac:dyDescent="0.2">
      <c r="A164" s="55" t="s">
        <v>243</v>
      </c>
      <c r="B164" s="56" t="s">
        <v>426</v>
      </c>
      <c r="C164" s="56" t="s">
        <v>258</v>
      </c>
      <c r="D164" s="56">
        <v>1059</v>
      </c>
      <c r="E164" s="56" t="s">
        <v>92</v>
      </c>
      <c r="F164" s="56" t="s">
        <v>434</v>
      </c>
      <c r="G164" s="56" t="s">
        <v>287</v>
      </c>
      <c r="H164" s="56" t="s">
        <v>261</v>
      </c>
      <c r="I164" s="56" t="s">
        <v>262</v>
      </c>
      <c r="J164" s="5">
        <v>500</v>
      </c>
      <c r="K164" s="5">
        <v>69350</v>
      </c>
      <c r="L164" s="57" t="s">
        <v>249</v>
      </c>
    </row>
    <row r="165" spans="1:12" hidden="1" x14ac:dyDescent="0.2">
      <c r="A165" s="55" t="s">
        <v>243</v>
      </c>
      <c r="B165" s="56" t="s">
        <v>435</v>
      </c>
      <c r="C165" s="56" t="s">
        <v>258</v>
      </c>
      <c r="D165" s="56">
        <v>1067</v>
      </c>
      <c r="E165" s="56" t="s">
        <v>92</v>
      </c>
      <c r="F165" s="56" t="s">
        <v>436</v>
      </c>
      <c r="G165" s="56" t="s">
        <v>338</v>
      </c>
      <c r="H165" s="56" t="s">
        <v>261</v>
      </c>
      <c r="I165" s="56" t="s">
        <v>262</v>
      </c>
      <c r="J165" s="5">
        <v>575</v>
      </c>
      <c r="K165" s="5">
        <v>69925</v>
      </c>
      <c r="L165" s="57" t="s">
        <v>249</v>
      </c>
    </row>
    <row r="166" spans="1:12" hidden="1" x14ac:dyDescent="0.2">
      <c r="A166" s="55" t="s">
        <v>243</v>
      </c>
      <c r="B166" s="56" t="s">
        <v>437</v>
      </c>
      <c r="C166" s="56" t="s">
        <v>258</v>
      </c>
      <c r="D166" s="56">
        <v>1068</v>
      </c>
      <c r="E166" s="56" t="s">
        <v>92</v>
      </c>
      <c r="F166" s="56" t="s">
        <v>438</v>
      </c>
      <c r="G166" s="56" t="s">
        <v>291</v>
      </c>
      <c r="H166" s="56" t="s">
        <v>261</v>
      </c>
      <c r="I166" s="56" t="s">
        <v>262</v>
      </c>
      <c r="J166" s="5">
        <v>275</v>
      </c>
      <c r="K166" s="5">
        <v>70200</v>
      </c>
      <c r="L166" s="57" t="s">
        <v>249</v>
      </c>
    </row>
    <row r="167" spans="1:12" hidden="1" x14ac:dyDescent="0.2">
      <c r="A167" s="55" t="s">
        <v>243</v>
      </c>
      <c r="B167" s="56" t="s">
        <v>439</v>
      </c>
      <c r="C167" s="56" t="s">
        <v>258</v>
      </c>
      <c r="D167" s="56">
        <v>1071</v>
      </c>
      <c r="E167" s="56" t="s">
        <v>92</v>
      </c>
      <c r="F167" s="56" t="s">
        <v>440</v>
      </c>
      <c r="G167" s="56" t="s">
        <v>441</v>
      </c>
      <c r="H167" s="56" t="s">
        <v>261</v>
      </c>
      <c r="I167" s="56" t="s">
        <v>262</v>
      </c>
      <c r="J167" s="5">
        <v>35</v>
      </c>
      <c r="K167" s="5">
        <v>70235</v>
      </c>
      <c r="L167" s="57" t="s">
        <v>248</v>
      </c>
    </row>
    <row r="168" spans="1:12" hidden="1" x14ac:dyDescent="0.2">
      <c r="A168" s="55" t="s">
        <v>243</v>
      </c>
      <c r="B168" s="56" t="s">
        <v>439</v>
      </c>
      <c r="C168" s="56" t="s">
        <v>258</v>
      </c>
      <c r="D168" s="56">
        <v>1069</v>
      </c>
      <c r="E168" s="56" t="s">
        <v>92</v>
      </c>
      <c r="F168" s="56" t="s">
        <v>442</v>
      </c>
      <c r="G168" s="56" t="s">
        <v>287</v>
      </c>
      <c r="H168" s="56" t="s">
        <v>261</v>
      </c>
      <c r="I168" s="56" t="s">
        <v>262</v>
      </c>
      <c r="J168" s="5">
        <v>500</v>
      </c>
      <c r="K168" s="5">
        <v>70735</v>
      </c>
      <c r="L168" s="57" t="s">
        <v>249</v>
      </c>
    </row>
    <row r="169" spans="1:12" hidden="1" x14ac:dyDescent="0.2">
      <c r="A169" s="55" t="s">
        <v>243</v>
      </c>
      <c r="B169" s="56" t="s">
        <v>439</v>
      </c>
      <c r="C169" s="56" t="s">
        <v>258</v>
      </c>
      <c r="D169" s="56">
        <v>1070</v>
      </c>
      <c r="E169" s="56" t="s">
        <v>92</v>
      </c>
      <c r="F169" s="56" t="s">
        <v>443</v>
      </c>
      <c r="G169" s="56" t="s">
        <v>444</v>
      </c>
      <c r="H169" s="56" t="s">
        <v>261</v>
      </c>
      <c r="I169" s="56" t="s">
        <v>262</v>
      </c>
      <c r="J169" s="5">
        <v>35</v>
      </c>
      <c r="K169" s="5">
        <v>70770</v>
      </c>
      <c r="L169" s="57" t="s">
        <v>248</v>
      </c>
    </row>
    <row r="170" spans="1:12" hidden="1" x14ac:dyDescent="0.2">
      <c r="A170" s="55" t="s">
        <v>243</v>
      </c>
      <c r="B170" s="56" t="s">
        <v>445</v>
      </c>
      <c r="C170" s="56" t="s">
        <v>266</v>
      </c>
      <c r="D170" s="56">
        <v>1075</v>
      </c>
      <c r="E170" s="56" t="s">
        <v>92</v>
      </c>
      <c r="F170" s="56" t="s">
        <v>407</v>
      </c>
      <c r="G170" s="56" t="s">
        <v>446</v>
      </c>
      <c r="H170" s="56" t="s">
        <v>261</v>
      </c>
      <c r="I170" s="56" t="s">
        <v>262</v>
      </c>
      <c r="J170" s="5">
        <v>-80</v>
      </c>
      <c r="K170" s="5">
        <v>70690</v>
      </c>
      <c r="L170" s="57" t="s">
        <v>249</v>
      </c>
    </row>
    <row r="171" spans="1:12" hidden="1" x14ac:dyDescent="0.2">
      <c r="A171" s="55" t="s">
        <v>243</v>
      </c>
      <c r="B171" s="56" t="s">
        <v>445</v>
      </c>
      <c r="C171" s="56" t="s">
        <v>258</v>
      </c>
      <c r="D171" s="56">
        <v>1072</v>
      </c>
      <c r="E171" s="56" t="s">
        <v>92</v>
      </c>
      <c r="F171" s="56" t="s">
        <v>447</v>
      </c>
      <c r="G171" s="56" t="s">
        <v>294</v>
      </c>
      <c r="H171" s="56" t="s">
        <v>261</v>
      </c>
      <c r="I171" s="56" t="s">
        <v>262</v>
      </c>
      <c r="J171" s="5">
        <v>1150</v>
      </c>
      <c r="K171" s="5">
        <v>71840</v>
      </c>
      <c r="L171" s="57" t="s">
        <v>249</v>
      </c>
    </row>
    <row r="172" spans="1:12" hidden="1" x14ac:dyDescent="0.2">
      <c r="A172" s="55" t="s">
        <v>243</v>
      </c>
      <c r="B172" s="56" t="s">
        <v>445</v>
      </c>
      <c r="C172" s="56" t="s">
        <v>258</v>
      </c>
      <c r="D172" s="56">
        <v>1078</v>
      </c>
      <c r="E172" s="56" t="s">
        <v>92</v>
      </c>
      <c r="F172" s="56" t="s">
        <v>448</v>
      </c>
      <c r="G172" s="56" t="s">
        <v>444</v>
      </c>
      <c r="H172" s="56" t="s">
        <v>261</v>
      </c>
      <c r="I172" s="56" t="s">
        <v>262</v>
      </c>
      <c r="J172" s="5">
        <v>35</v>
      </c>
      <c r="K172" s="5">
        <v>71875</v>
      </c>
      <c r="L172" s="57" t="s">
        <v>248</v>
      </c>
    </row>
    <row r="173" spans="1:12" hidden="1" x14ac:dyDescent="0.2">
      <c r="A173" s="55" t="s">
        <v>243</v>
      </c>
      <c r="B173" s="56" t="s">
        <v>445</v>
      </c>
      <c r="C173" s="56" t="s">
        <v>258</v>
      </c>
      <c r="D173" s="56">
        <v>1073</v>
      </c>
      <c r="E173" s="56" t="s">
        <v>92</v>
      </c>
      <c r="F173" s="56" t="s">
        <v>449</v>
      </c>
      <c r="G173" s="56" t="s">
        <v>444</v>
      </c>
      <c r="H173" s="56" t="s">
        <v>261</v>
      </c>
      <c r="I173" s="56" t="s">
        <v>262</v>
      </c>
      <c r="J173" s="5">
        <v>35</v>
      </c>
      <c r="K173" s="5">
        <v>71910</v>
      </c>
      <c r="L173" s="57" t="s">
        <v>248</v>
      </c>
    </row>
    <row r="174" spans="1:12" hidden="1" x14ac:dyDescent="0.2">
      <c r="A174" s="55" t="s">
        <v>243</v>
      </c>
      <c r="B174" s="56" t="s">
        <v>445</v>
      </c>
      <c r="C174" s="56" t="s">
        <v>258</v>
      </c>
      <c r="D174" s="56">
        <v>1076</v>
      </c>
      <c r="E174" s="56" t="s">
        <v>92</v>
      </c>
      <c r="F174" s="56" t="s">
        <v>450</v>
      </c>
      <c r="G174" s="56" t="s">
        <v>444</v>
      </c>
      <c r="H174" s="56" t="s">
        <v>261</v>
      </c>
      <c r="I174" s="56" t="s">
        <v>262</v>
      </c>
      <c r="J174" s="5">
        <v>35</v>
      </c>
      <c r="K174" s="5">
        <v>71945</v>
      </c>
      <c r="L174" s="57" t="s">
        <v>248</v>
      </c>
    </row>
    <row r="175" spans="1:12" hidden="1" x14ac:dyDescent="0.2">
      <c r="A175" s="55" t="s">
        <v>243</v>
      </c>
      <c r="B175" s="56" t="s">
        <v>445</v>
      </c>
      <c r="C175" s="56" t="s">
        <v>258</v>
      </c>
      <c r="D175" s="56">
        <v>1074</v>
      </c>
      <c r="E175" s="56" t="s">
        <v>92</v>
      </c>
      <c r="F175" s="56" t="s">
        <v>451</v>
      </c>
      <c r="G175" s="56">
        <v>19</v>
      </c>
      <c r="H175" s="56" t="s">
        <v>261</v>
      </c>
      <c r="I175" s="56" t="s">
        <v>262</v>
      </c>
      <c r="J175" s="5">
        <v>450</v>
      </c>
      <c r="K175" s="5">
        <v>72395</v>
      </c>
      <c r="L175" s="57" t="s">
        <v>249</v>
      </c>
    </row>
    <row r="176" spans="1:12" hidden="1" x14ac:dyDescent="0.2">
      <c r="A176" s="55" t="s">
        <v>243</v>
      </c>
      <c r="B176" s="56" t="s">
        <v>445</v>
      </c>
      <c r="C176" s="56" t="s">
        <v>258</v>
      </c>
      <c r="D176" s="56">
        <v>1077</v>
      </c>
      <c r="E176" s="56" t="s">
        <v>92</v>
      </c>
      <c r="F176" s="56" t="s">
        <v>452</v>
      </c>
      <c r="G176" s="56" t="s">
        <v>444</v>
      </c>
      <c r="H176" s="56" t="s">
        <v>261</v>
      </c>
      <c r="I176" s="56" t="s">
        <v>262</v>
      </c>
      <c r="J176" s="5">
        <v>35</v>
      </c>
      <c r="K176" s="5">
        <v>72430</v>
      </c>
      <c r="L176" s="57" t="s">
        <v>248</v>
      </c>
    </row>
    <row r="177" spans="1:12" hidden="1" x14ac:dyDescent="0.2">
      <c r="A177" s="55" t="s">
        <v>243</v>
      </c>
      <c r="B177" s="56" t="s">
        <v>453</v>
      </c>
      <c r="C177" s="56" t="s">
        <v>266</v>
      </c>
      <c r="D177" s="56">
        <v>1090</v>
      </c>
      <c r="E177" s="56" t="s">
        <v>92</v>
      </c>
      <c r="F177" s="56" t="s">
        <v>367</v>
      </c>
      <c r="G177" s="56" t="s">
        <v>446</v>
      </c>
      <c r="H177" s="56" t="s">
        <v>261</v>
      </c>
      <c r="I177" s="56" t="s">
        <v>262</v>
      </c>
      <c r="J177" s="5">
        <v>-80</v>
      </c>
      <c r="K177" s="5">
        <v>72350</v>
      </c>
      <c r="L177" s="57" t="s">
        <v>249</v>
      </c>
    </row>
    <row r="178" spans="1:12" hidden="1" x14ac:dyDescent="0.2">
      <c r="A178" s="55" t="s">
        <v>243</v>
      </c>
      <c r="B178" s="56" t="s">
        <v>453</v>
      </c>
      <c r="C178" s="56" t="s">
        <v>258</v>
      </c>
      <c r="D178" s="56">
        <v>1079</v>
      </c>
      <c r="E178" s="56" t="s">
        <v>92</v>
      </c>
      <c r="F178" s="56" t="s">
        <v>454</v>
      </c>
      <c r="G178" s="56" t="s">
        <v>444</v>
      </c>
      <c r="H178" s="56" t="s">
        <v>261</v>
      </c>
      <c r="I178" s="56" t="s">
        <v>262</v>
      </c>
      <c r="J178" s="5">
        <v>35</v>
      </c>
      <c r="K178" s="5">
        <v>72385</v>
      </c>
      <c r="L178" s="57" t="s">
        <v>248</v>
      </c>
    </row>
    <row r="179" spans="1:12" hidden="1" x14ac:dyDescent="0.2">
      <c r="A179" s="55" t="s">
        <v>243</v>
      </c>
      <c r="B179" s="56" t="s">
        <v>453</v>
      </c>
      <c r="C179" s="56" t="s">
        <v>266</v>
      </c>
      <c r="D179" s="56">
        <v>1088</v>
      </c>
      <c r="E179" s="56" t="s">
        <v>92</v>
      </c>
      <c r="F179" s="56" t="s">
        <v>402</v>
      </c>
      <c r="G179" s="56" t="s">
        <v>446</v>
      </c>
      <c r="H179" s="56" t="s">
        <v>261</v>
      </c>
      <c r="I179" s="56" t="s">
        <v>262</v>
      </c>
      <c r="J179" s="5">
        <v>-80</v>
      </c>
      <c r="K179" s="5">
        <v>72305</v>
      </c>
      <c r="L179" s="57" t="s">
        <v>249</v>
      </c>
    </row>
    <row r="180" spans="1:12" hidden="1" x14ac:dyDescent="0.2">
      <c r="A180" s="55" t="s">
        <v>243</v>
      </c>
      <c r="B180" s="56" t="s">
        <v>453</v>
      </c>
      <c r="C180" s="56" t="s">
        <v>266</v>
      </c>
      <c r="D180" s="56">
        <v>1087</v>
      </c>
      <c r="E180" s="56" t="s">
        <v>92</v>
      </c>
      <c r="F180" s="56" t="s">
        <v>403</v>
      </c>
      <c r="G180" s="56" t="s">
        <v>446</v>
      </c>
      <c r="H180" s="56" t="s">
        <v>261</v>
      </c>
      <c r="I180" s="56" t="s">
        <v>262</v>
      </c>
      <c r="J180" s="5">
        <v>-80</v>
      </c>
      <c r="K180" s="5">
        <v>72225</v>
      </c>
      <c r="L180" s="57" t="s">
        <v>249</v>
      </c>
    </row>
    <row r="181" spans="1:12" hidden="1" x14ac:dyDescent="0.2">
      <c r="A181" s="55" t="s">
        <v>243</v>
      </c>
      <c r="B181" s="56" t="s">
        <v>453</v>
      </c>
      <c r="C181" s="56" t="s">
        <v>266</v>
      </c>
      <c r="D181" s="56">
        <v>1086</v>
      </c>
      <c r="E181" s="56" t="s">
        <v>92</v>
      </c>
      <c r="F181" s="56" t="s">
        <v>401</v>
      </c>
      <c r="G181" s="56" t="s">
        <v>446</v>
      </c>
      <c r="H181" s="56" t="s">
        <v>261</v>
      </c>
      <c r="I181" s="56" t="s">
        <v>262</v>
      </c>
      <c r="J181" s="5">
        <v>-80</v>
      </c>
      <c r="K181" s="5">
        <v>72145</v>
      </c>
      <c r="L181" s="57" t="s">
        <v>249</v>
      </c>
    </row>
    <row r="182" spans="1:12" hidden="1" x14ac:dyDescent="0.2">
      <c r="A182" s="55" t="s">
        <v>243</v>
      </c>
      <c r="B182" s="56" t="s">
        <v>453</v>
      </c>
      <c r="C182" s="56" t="s">
        <v>266</v>
      </c>
      <c r="D182" s="56">
        <v>1085</v>
      </c>
      <c r="E182" s="56" t="s">
        <v>92</v>
      </c>
      <c r="F182" s="56" t="s">
        <v>399</v>
      </c>
      <c r="G182" s="56" t="s">
        <v>446</v>
      </c>
      <c r="H182" s="56" t="s">
        <v>261</v>
      </c>
      <c r="I182" s="56" t="s">
        <v>262</v>
      </c>
      <c r="J182" s="5">
        <v>-80</v>
      </c>
      <c r="K182" s="5">
        <v>72065</v>
      </c>
      <c r="L182" s="57" t="s">
        <v>249</v>
      </c>
    </row>
    <row r="183" spans="1:12" hidden="1" x14ac:dyDescent="0.2">
      <c r="A183" s="55" t="s">
        <v>243</v>
      </c>
      <c r="B183" s="56" t="s">
        <v>453</v>
      </c>
      <c r="C183" s="56" t="s">
        <v>258</v>
      </c>
      <c r="D183" s="56">
        <v>1097</v>
      </c>
      <c r="E183" s="56" t="s">
        <v>92</v>
      </c>
      <c r="F183" s="56" t="s">
        <v>455</v>
      </c>
      <c r="G183" s="56" t="s">
        <v>287</v>
      </c>
      <c r="H183" s="56" t="s">
        <v>261</v>
      </c>
      <c r="I183" s="56" t="s">
        <v>262</v>
      </c>
      <c r="J183" s="5">
        <v>575</v>
      </c>
      <c r="K183" s="5">
        <v>72640</v>
      </c>
      <c r="L183" s="57" t="s">
        <v>249</v>
      </c>
    </row>
    <row r="184" spans="1:12" hidden="1" x14ac:dyDescent="0.2">
      <c r="A184" s="55" t="s">
        <v>243</v>
      </c>
      <c r="B184" s="56" t="s">
        <v>453</v>
      </c>
      <c r="C184" s="56" t="s">
        <v>258</v>
      </c>
      <c r="D184" s="56">
        <v>1096</v>
      </c>
      <c r="E184" s="56" t="s">
        <v>92</v>
      </c>
      <c r="F184" s="56" t="s">
        <v>456</v>
      </c>
      <c r="G184" s="56" t="s">
        <v>444</v>
      </c>
      <c r="H184" s="56" t="s">
        <v>261</v>
      </c>
      <c r="I184" s="56" t="s">
        <v>262</v>
      </c>
      <c r="J184" s="5">
        <v>35</v>
      </c>
      <c r="K184" s="5">
        <v>72675</v>
      </c>
      <c r="L184" s="57" t="s">
        <v>248</v>
      </c>
    </row>
    <row r="185" spans="1:12" hidden="1" x14ac:dyDescent="0.2">
      <c r="A185" s="55" t="s">
        <v>243</v>
      </c>
      <c r="B185" s="56" t="s">
        <v>453</v>
      </c>
      <c r="C185" s="56" t="s">
        <v>258</v>
      </c>
      <c r="D185" s="56">
        <v>1095</v>
      </c>
      <c r="E185" s="56" t="s">
        <v>92</v>
      </c>
      <c r="F185" s="56" t="s">
        <v>457</v>
      </c>
      <c r="G185" s="56" t="s">
        <v>444</v>
      </c>
      <c r="H185" s="56" t="s">
        <v>261</v>
      </c>
      <c r="I185" s="56" t="s">
        <v>262</v>
      </c>
      <c r="J185" s="5">
        <v>35</v>
      </c>
      <c r="K185" s="5">
        <v>72710</v>
      </c>
      <c r="L185" s="57" t="s">
        <v>248</v>
      </c>
    </row>
    <row r="186" spans="1:12" hidden="1" x14ac:dyDescent="0.2">
      <c r="A186" s="55" t="s">
        <v>243</v>
      </c>
      <c r="B186" s="56" t="s">
        <v>453</v>
      </c>
      <c r="C186" s="56" t="s">
        <v>258</v>
      </c>
      <c r="D186" s="56">
        <v>1094</v>
      </c>
      <c r="E186" s="56" t="s">
        <v>92</v>
      </c>
      <c r="F186" s="56" t="s">
        <v>458</v>
      </c>
      <c r="G186" s="56" t="s">
        <v>444</v>
      </c>
      <c r="H186" s="56" t="s">
        <v>261</v>
      </c>
      <c r="I186" s="56" t="s">
        <v>262</v>
      </c>
      <c r="J186" s="5">
        <v>35</v>
      </c>
      <c r="K186" s="5">
        <v>72745</v>
      </c>
      <c r="L186" s="57" t="s">
        <v>248</v>
      </c>
    </row>
    <row r="187" spans="1:12" hidden="1" x14ac:dyDescent="0.2">
      <c r="A187" s="55" t="s">
        <v>243</v>
      </c>
      <c r="B187" s="56" t="s">
        <v>453</v>
      </c>
      <c r="C187" s="56" t="s">
        <v>258</v>
      </c>
      <c r="D187" s="56">
        <v>1093</v>
      </c>
      <c r="E187" s="56" t="s">
        <v>92</v>
      </c>
      <c r="F187" s="56" t="s">
        <v>459</v>
      </c>
      <c r="G187" s="56" t="s">
        <v>444</v>
      </c>
      <c r="H187" s="56" t="s">
        <v>261</v>
      </c>
      <c r="I187" s="56" t="s">
        <v>262</v>
      </c>
      <c r="J187" s="5">
        <v>35</v>
      </c>
      <c r="K187" s="5">
        <v>72780</v>
      </c>
      <c r="L187" s="57" t="s">
        <v>248</v>
      </c>
    </row>
    <row r="188" spans="1:12" hidden="1" x14ac:dyDescent="0.2">
      <c r="A188" s="55" t="s">
        <v>243</v>
      </c>
      <c r="B188" s="56" t="s">
        <v>453</v>
      </c>
      <c r="C188" s="56" t="s">
        <v>258</v>
      </c>
      <c r="D188" s="56">
        <v>1092</v>
      </c>
      <c r="E188" s="56" t="s">
        <v>92</v>
      </c>
      <c r="F188" s="56" t="s">
        <v>460</v>
      </c>
      <c r="G188" s="56" t="s">
        <v>461</v>
      </c>
      <c r="H188" s="56" t="s">
        <v>261</v>
      </c>
      <c r="I188" s="56" t="s">
        <v>262</v>
      </c>
      <c r="J188" s="5">
        <v>500</v>
      </c>
      <c r="K188" s="5">
        <v>73280</v>
      </c>
      <c r="L188" s="57" t="s">
        <v>249</v>
      </c>
    </row>
    <row r="189" spans="1:12" hidden="1" x14ac:dyDescent="0.2">
      <c r="A189" s="55" t="s">
        <v>243</v>
      </c>
      <c r="B189" s="56" t="s">
        <v>453</v>
      </c>
      <c r="C189" s="56" t="s">
        <v>258</v>
      </c>
      <c r="D189" s="56">
        <v>1091</v>
      </c>
      <c r="E189" s="56" t="s">
        <v>92</v>
      </c>
      <c r="F189" s="56" t="s">
        <v>462</v>
      </c>
      <c r="G189" s="56" t="s">
        <v>463</v>
      </c>
      <c r="H189" s="56" t="s">
        <v>261</v>
      </c>
      <c r="I189" s="56" t="s">
        <v>262</v>
      </c>
      <c r="J189" s="5">
        <v>575</v>
      </c>
      <c r="K189" s="5">
        <v>73855</v>
      </c>
      <c r="L189" s="57" t="s">
        <v>249</v>
      </c>
    </row>
    <row r="190" spans="1:12" hidden="1" x14ac:dyDescent="0.2">
      <c r="A190" s="55" t="s">
        <v>243</v>
      </c>
      <c r="B190" s="56" t="s">
        <v>453</v>
      </c>
      <c r="C190" s="56" t="s">
        <v>258</v>
      </c>
      <c r="D190" s="56">
        <v>1084</v>
      </c>
      <c r="E190" s="56" t="s">
        <v>92</v>
      </c>
      <c r="F190" s="56" t="s">
        <v>464</v>
      </c>
      <c r="G190" s="56" t="s">
        <v>444</v>
      </c>
      <c r="H190" s="56" t="s">
        <v>261</v>
      </c>
      <c r="I190" s="56" t="s">
        <v>262</v>
      </c>
      <c r="J190" s="5">
        <v>35</v>
      </c>
      <c r="K190" s="5">
        <v>73890</v>
      </c>
      <c r="L190" s="57" t="s">
        <v>248</v>
      </c>
    </row>
    <row r="191" spans="1:12" hidden="1" x14ac:dyDescent="0.2">
      <c r="A191" s="55" t="s">
        <v>243</v>
      </c>
      <c r="B191" s="56" t="s">
        <v>453</v>
      </c>
      <c r="C191" s="56" t="s">
        <v>258</v>
      </c>
      <c r="D191" s="56">
        <v>1083</v>
      </c>
      <c r="E191" s="56" t="s">
        <v>92</v>
      </c>
      <c r="F191" s="56" t="s">
        <v>465</v>
      </c>
      <c r="G191" s="56" t="s">
        <v>466</v>
      </c>
      <c r="H191" s="56" t="s">
        <v>261</v>
      </c>
      <c r="I191" s="56" t="s">
        <v>262</v>
      </c>
      <c r="J191" s="5">
        <v>500</v>
      </c>
      <c r="K191" s="5">
        <v>74390</v>
      </c>
      <c r="L191" s="57" t="s">
        <v>249</v>
      </c>
    </row>
    <row r="192" spans="1:12" hidden="1" x14ac:dyDescent="0.2">
      <c r="A192" s="55" t="s">
        <v>243</v>
      </c>
      <c r="B192" s="56" t="s">
        <v>453</v>
      </c>
      <c r="C192" s="56" t="s">
        <v>258</v>
      </c>
      <c r="D192" s="56">
        <v>1082</v>
      </c>
      <c r="E192" s="56" t="s">
        <v>92</v>
      </c>
      <c r="F192" s="56" t="s">
        <v>467</v>
      </c>
      <c r="G192" s="56" t="s">
        <v>466</v>
      </c>
      <c r="H192" s="56" t="s">
        <v>261</v>
      </c>
      <c r="I192" s="56" t="s">
        <v>262</v>
      </c>
      <c r="J192" s="5">
        <v>500</v>
      </c>
      <c r="K192" s="5">
        <v>74890</v>
      </c>
      <c r="L192" s="57" t="s">
        <v>249</v>
      </c>
    </row>
    <row r="193" spans="1:12" hidden="1" x14ac:dyDescent="0.2">
      <c r="A193" s="55" t="s">
        <v>243</v>
      </c>
      <c r="B193" s="56" t="s">
        <v>453</v>
      </c>
      <c r="C193" s="56" t="s">
        <v>258</v>
      </c>
      <c r="D193" s="56">
        <v>1081</v>
      </c>
      <c r="E193" s="56" t="s">
        <v>92</v>
      </c>
      <c r="F193" s="56" t="s">
        <v>468</v>
      </c>
      <c r="G193" s="56" t="s">
        <v>469</v>
      </c>
      <c r="H193" s="56" t="s">
        <v>261</v>
      </c>
      <c r="I193" s="56" t="s">
        <v>262</v>
      </c>
      <c r="J193" s="5">
        <v>500</v>
      </c>
      <c r="K193" s="5">
        <v>75390</v>
      </c>
      <c r="L193" s="57" t="s">
        <v>249</v>
      </c>
    </row>
    <row r="194" spans="1:12" hidden="1" x14ac:dyDescent="0.2">
      <c r="A194" s="55" t="s">
        <v>243</v>
      </c>
      <c r="B194" s="56" t="s">
        <v>453</v>
      </c>
      <c r="C194" s="56" t="s">
        <v>258</v>
      </c>
      <c r="D194" s="56">
        <v>1080</v>
      </c>
      <c r="E194" s="56" t="s">
        <v>92</v>
      </c>
      <c r="F194" s="56" t="s">
        <v>470</v>
      </c>
      <c r="G194" s="56" t="s">
        <v>444</v>
      </c>
      <c r="H194" s="56" t="s">
        <v>261</v>
      </c>
      <c r="I194" s="56" t="s">
        <v>262</v>
      </c>
      <c r="J194" s="5">
        <v>35</v>
      </c>
      <c r="K194" s="5">
        <v>75425</v>
      </c>
      <c r="L194" s="57" t="s">
        <v>248</v>
      </c>
    </row>
    <row r="195" spans="1:12" hidden="1" x14ac:dyDescent="0.2">
      <c r="A195" s="55" t="s">
        <v>243</v>
      </c>
      <c r="B195" s="56" t="s">
        <v>453</v>
      </c>
      <c r="C195" s="56" t="s">
        <v>266</v>
      </c>
      <c r="D195" s="56">
        <v>1089</v>
      </c>
      <c r="E195" s="56" t="s">
        <v>92</v>
      </c>
      <c r="F195" s="56" t="s">
        <v>376</v>
      </c>
      <c r="G195" s="56" t="s">
        <v>446</v>
      </c>
      <c r="H195" s="56" t="s">
        <v>261</v>
      </c>
      <c r="I195" s="56" t="s">
        <v>262</v>
      </c>
      <c r="J195" s="5">
        <v>-80</v>
      </c>
      <c r="K195" s="5">
        <v>75345</v>
      </c>
      <c r="L195" s="57" t="s">
        <v>249</v>
      </c>
    </row>
    <row r="196" spans="1:12" hidden="1" x14ac:dyDescent="0.2">
      <c r="A196" s="55" t="s">
        <v>243</v>
      </c>
      <c r="B196" s="56" t="s">
        <v>471</v>
      </c>
      <c r="C196" s="56" t="s">
        <v>258</v>
      </c>
      <c r="D196" s="56">
        <v>1105</v>
      </c>
      <c r="E196" s="56" t="s">
        <v>92</v>
      </c>
      <c r="F196" s="56" t="s">
        <v>472</v>
      </c>
      <c r="G196" s="56" t="s">
        <v>444</v>
      </c>
      <c r="H196" s="56" t="s">
        <v>261</v>
      </c>
      <c r="I196" s="56" t="s">
        <v>262</v>
      </c>
      <c r="J196" s="5">
        <v>35</v>
      </c>
      <c r="K196" s="5">
        <v>75380</v>
      </c>
      <c r="L196" s="57" t="s">
        <v>248</v>
      </c>
    </row>
    <row r="197" spans="1:12" hidden="1" x14ac:dyDescent="0.2">
      <c r="A197" s="55" t="s">
        <v>243</v>
      </c>
      <c r="B197" s="56" t="s">
        <v>471</v>
      </c>
      <c r="C197" s="56" t="s">
        <v>258</v>
      </c>
      <c r="D197" s="56">
        <v>1104</v>
      </c>
      <c r="E197" s="56" t="s">
        <v>92</v>
      </c>
      <c r="F197" s="56" t="s">
        <v>473</v>
      </c>
      <c r="G197" s="56" t="s">
        <v>444</v>
      </c>
      <c r="H197" s="56" t="s">
        <v>261</v>
      </c>
      <c r="I197" s="56" t="s">
        <v>262</v>
      </c>
      <c r="J197" s="5">
        <v>35</v>
      </c>
      <c r="K197" s="5">
        <v>75415</v>
      </c>
      <c r="L197" s="57" t="s">
        <v>248</v>
      </c>
    </row>
    <row r="198" spans="1:12" hidden="1" x14ac:dyDescent="0.2">
      <c r="A198" s="55" t="s">
        <v>243</v>
      </c>
      <c r="B198" s="56" t="s">
        <v>471</v>
      </c>
      <c r="C198" s="56" t="s">
        <v>258</v>
      </c>
      <c r="D198" s="56">
        <v>1103</v>
      </c>
      <c r="E198" s="56" t="s">
        <v>92</v>
      </c>
      <c r="F198" s="56" t="s">
        <v>474</v>
      </c>
      <c r="G198" s="56" t="s">
        <v>444</v>
      </c>
      <c r="H198" s="56" t="s">
        <v>261</v>
      </c>
      <c r="I198" s="56" t="s">
        <v>262</v>
      </c>
      <c r="J198" s="5">
        <v>35</v>
      </c>
      <c r="K198" s="5">
        <v>75450</v>
      </c>
      <c r="L198" s="57" t="s">
        <v>248</v>
      </c>
    </row>
    <row r="199" spans="1:12" hidden="1" x14ac:dyDescent="0.2">
      <c r="A199" s="55" t="s">
        <v>243</v>
      </c>
      <c r="B199" s="56" t="s">
        <v>471</v>
      </c>
      <c r="C199" s="56" t="s">
        <v>258</v>
      </c>
      <c r="D199" s="56">
        <v>1098</v>
      </c>
      <c r="E199" s="56" t="s">
        <v>92</v>
      </c>
      <c r="F199" s="56" t="s">
        <v>475</v>
      </c>
      <c r="G199" s="56" t="s">
        <v>289</v>
      </c>
      <c r="H199" s="56" t="s">
        <v>261</v>
      </c>
      <c r="I199" s="56" t="s">
        <v>262</v>
      </c>
      <c r="J199" s="5">
        <v>125</v>
      </c>
      <c r="K199" s="5">
        <v>75575</v>
      </c>
      <c r="L199" s="57" t="s">
        <v>249</v>
      </c>
    </row>
    <row r="200" spans="1:12" hidden="1" x14ac:dyDescent="0.2">
      <c r="A200" s="55" t="s">
        <v>243</v>
      </c>
      <c r="B200" s="56" t="s">
        <v>471</v>
      </c>
      <c r="C200" s="56" t="s">
        <v>258</v>
      </c>
      <c r="D200" s="56">
        <v>1101</v>
      </c>
      <c r="E200" s="56" t="s">
        <v>92</v>
      </c>
      <c r="F200" s="56" t="s">
        <v>476</v>
      </c>
      <c r="G200" s="56" t="s">
        <v>444</v>
      </c>
      <c r="H200" s="56" t="s">
        <v>261</v>
      </c>
      <c r="I200" s="56" t="s">
        <v>262</v>
      </c>
      <c r="J200" s="5">
        <v>35</v>
      </c>
      <c r="K200" s="5">
        <v>75610</v>
      </c>
      <c r="L200" s="57" t="s">
        <v>248</v>
      </c>
    </row>
    <row r="201" spans="1:12" hidden="1" x14ac:dyDescent="0.2">
      <c r="A201" s="55" t="s">
        <v>243</v>
      </c>
      <c r="B201" s="56" t="s">
        <v>471</v>
      </c>
      <c r="C201" s="56" t="s">
        <v>258</v>
      </c>
      <c r="D201" s="56">
        <v>1100</v>
      </c>
      <c r="E201" s="56" t="s">
        <v>92</v>
      </c>
      <c r="F201" s="56" t="s">
        <v>477</v>
      </c>
      <c r="G201" s="56" t="s">
        <v>444</v>
      </c>
      <c r="H201" s="56" t="s">
        <v>261</v>
      </c>
      <c r="I201" s="56" t="s">
        <v>262</v>
      </c>
      <c r="J201" s="5">
        <v>35</v>
      </c>
      <c r="K201" s="5">
        <v>75645</v>
      </c>
      <c r="L201" s="57" t="s">
        <v>248</v>
      </c>
    </row>
    <row r="202" spans="1:12" hidden="1" x14ac:dyDescent="0.2">
      <c r="A202" s="55" t="s">
        <v>243</v>
      </c>
      <c r="B202" s="56" t="s">
        <v>471</v>
      </c>
      <c r="C202" s="56" t="s">
        <v>258</v>
      </c>
      <c r="D202" s="56">
        <v>1099</v>
      </c>
      <c r="E202" s="56" t="s">
        <v>92</v>
      </c>
      <c r="F202" s="56" t="s">
        <v>478</v>
      </c>
      <c r="G202" s="56" t="s">
        <v>444</v>
      </c>
      <c r="H202" s="56" t="s">
        <v>261</v>
      </c>
      <c r="I202" s="56" t="s">
        <v>262</v>
      </c>
      <c r="J202" s="5">
        <v>35</v>
      </c>
      <c r="K202" s="5">
        <v>75680</v>
      </c>
      <c r="L202" s="57" t="s">
        <v>248</v>
      </c>
    </row>
    <row r="203" spans="1:12" hidden="1" x14ac:dyDescent="0.2">
      <c r="A203" s="55" t="s">
        <v>243</v>
      </c>
      <c r="B203" s="56" t="s">
        <v>471</v>
      </c>
      <c r="C203" s="56" t="s">
        <v>258</v>
      </c>
      <c r="D203" s="56">
        <v>1102</v>
      </c>
      <c r="E203" s="56" t="s">
        <v>92</v>
      </c>
      <c r="F203" s="56" t="s">
        <v>479</v>
      </c>
      <c r="G203" s="56" t="s">
        <v>441</v>
      </c>
      <c r="H203" s="56" t="s">
        <v>261</v>
      </c>
      <c r="I203" s="56" t="s">
        <v>262</v>
      </c>
      <c r="J203" s="5">
        <v>35</v>
      </c>
      <c r="K203" s="5">
        <v>75715</v>
      </c>
      <c r="L203" s="57" t="s">
        <v>248</v>
      </c>
    </row>
    <row r="204" spans="1:12" hidden="1" x14ac:dyDescent="0.2">
      <c r="A204" s="55" t="s">
        <v>243</v>
      </c>
      <c r="B204" s="56" t="s">
        <v>480</v>
      </c>
      <c r="C204" s="56" t="s">
        <v>258</v>
      </c>
      <c r="D204" s="56">
        <v>1112</v>
      </c>
      <c r="E204" s="56" t="s">
        <v>92</v>
      </c>
      <c r="F204" s="56" t="s">
        <v>481</v>
      </c>
      <c r="G204" s="56" t="s">
        <v>444</v>
      </c>
      <c r="H204" s="56" t="s">
        <v>261</v>
      </c>
      <c r="I204" s="56" t="s">
        <v>262</v>
      </c>
      <c r="J204" s="5">
        <v>35</v>
      </c>
      <c r="K204" s="5">
        <v>75750</v>
      </c>
      <c r="L204" s="57" t="s">
        <v>248</v>
      </c>
    </row>
    <row r="205" spans="1:12" hidden="1" x14ac:dyDescent="0.2">
      <c r="A205" s="55" t="s">
        <v>243</v>
      </c>
      <c r="B205" s="56" t="s">
        <v>480</v>
      </c>
      <c r="C205" s="56" t="s">
        <v>258</v>
      </c>
      <c r="D205" s="56">
        <v>1111</v>
      </c>
      <c r="E205" s="56" t="s">
        <v>92</v>
      </c>
      <c r="F205" s="56" t="s">
        <v>482</v>
      </c>
      <c r="G205" s="56" t="s">
        <v>444</v>
      </c>
      <c r="H205" s="56" t="s">
        <v>261</v>
      </c>
      <c r="I205" s="56" t="s">
        <v>262</v>
      </c>
      <c r="J205" s="5">
        <v>35</v>
      </c>
      <c r="K205" s="5">
        <v>75785</v>
      </c>
      <c r="L205" s="57" t="s">
        <v>248</v>
      </c>
    </row>
    <row r="206" spans="1:12" hidden="1" x14ac:dyDescent="0.2">
      <c r="A206" s="55" t="s">
        <v>243</v>
      </c>
      <c r="B206" s="56" t="s">
        <v>480</v>
      </c>
      <c r="C206" s="56" t="s">
        <v>258</v>
      </c>
      <c r="D206" s="56">
        <v>1110</v>
      </c>
      <c r="E206" s="56" t="s">
        <v>92</v>
      </c>
      <c r="F206" s="56" t="s">
        <v>483</v>
      </c>
      <c r="G206" s="56" t="s">
        <v>287</v>
      </c>
      <c r="H206" s="56" t="s">
        <v>261</v>
      </c>
      <c r="I206" s="56" t="s">
        <v>262</v>
      </c>
      <c r="J206" s="5">
        <v>575</v>
      </c>
      <c r="K206" s="5">
        <v>76360</v>
      </c>
      <c r="L206" s="57" t="s">
        <v>249</v>
      </c>
    </row>
    <row r="207" spans="1:12" hidden="1" x14ac:dyDescent="0.2">
      <c r="A207" s="55" t="s">
        <v>243</v>
      </c>
      <c r="B207" s="56" t="s">
        <v>480</v>
      </c>
      <c r="C207" s="56" t="s">
        <v>258</v>
      </c>
      <c r="D207" s="56">
        <v>1106</v>
      </c>
      <c r="E207" s="56" t="s">
        <v>92</v>
      </c>
      <c r="F207" s="56" t="s">
        <v>484</v>
      </c>
      <c r="G207" s="56" t="s">
        <v>444</v>
      </c>
      <c r="H207" s="56" t="s">
        <v>261</v>
      </c>
      <c r="I207" s="56" t="s">
        <v>262</v>
      </c>
      <c r="J207" s="5">
        <v>35</v>
      </c>
      <c r="K207" s="5">
        <v>76395</v>
      </c>
      <c r="L207" s="57" t="s">
        <v>248</v>
      </c>
    </row>
    <row r="208" spans="1:12" hidden="1" x14ac:dyDescent="0.2">
      <c r="A208" s="55" t="s">
        <v>243</v>
      </c>
      <c r="B208" s="56" t="s">
        <v>480</v>
      </c>
      <c r="C208" s="56" t="s">
        <v>258</v>
      </c>
      <c r="D208" s="56">
        <v>1108</v>
      </c>
      <c r="E208" s="56" t="s">
        <v>92</v>
      </c>
      <c r="F208" s="56" t="s">
        <v>485</v>
      </c>
      <c r="G208" s="56" t="s">
        <v>444</v>
      </c>
      <c r="H208" s="56" t="s">
        <v>261</v>
      </c>
      <c r="I208" s="56" t="s">
        <v>262</v>
      </c>
      <c r="J208" s="5">
        <v>35</v>
      </c>
      <c r="K208" s="5">
        <v>76430</v>
      </c>
      <c r="L208" s="57" t="s">
        <v>248</v>
      </c>
    </row>
    <row r="209" spans="1:12" hidden="1" x14ac:dyDescent="0.2">
      <c r="A209" s="55" t="s">
        <v>243</v>
      </c>
      <c r="B209" s="56" t="s">
        <v>480</v>
      </c>
      <c r="C209" s="56" t="s">
        <v>258</v>
      </c>
      <c r="D209" s="56">
        <v>1107</v>
      </c>
      <c r="E209" s="56" t="s">
        <v>92</v>
      </c>
      <c r="F209" s="56" t="s">
        <v>486</v>
      </c>
      <c r="G209" s="56" t="s">
        <v>487</v>
      </c>
      <c r="H209" s="56" t="s">
        <v>261</v>
      </c>
      <c r="I209" s="56" t="s">
        <v>262</v>
      </c>
      <c r="J209" s="5">
        <v>575</v>
      </c>
      <c r="K209" s="5">
        <v>77005</v>
      </c>
      <c r="L209" s="57" t="s">
        <v>249</v>
      </c>
    </row>
    <row r="210" spans="1:12" hidden="1" x14ac:dyDescent="0.2">
      <c r="A210" s="55" t="s">
        <v>243</v>
      </c>
      <c r="B210" s="56" t="s">
        <v>480</v>
      </c>
      <c r="C210" s="56" t="s">
        <v>258</v>
      </c>
      <c r="D210" s="56">
        <v>1109</v>
      </c>
      <c r="E210" s="56" t="s">
        <v>92</v>
      </c>
      <c r="F210" s="56" t="s">
        <v>488</v>
      </c>
      <c r="G210" s="56" t="s">
        <v>444</v>
      </c>
      <c r="H210" s="56" t="s">
        <v>261</v>
      </c>
      <c r="I210" s="56" t="s">
        <v>262</v>
      </c>
      <c r="J210" s="5">
        <v>35</v>
      </c>
      <c r="K210" s="5">
        <v>77040</v>
      </c>
      <c r="L210" s="57" t="s">
        <v>248</v>
      </c>
    </row>
    <row r="211" spans="1:12" hidden="1" x14ac:dyDescent="0.2">
      <c r="A211" s="55" t="s">
        <v>243</v>
      </c>
      <c r="B211" s="56" t="s">
        <v>489</v>
      </c>
      <c r="C211" s="56" t="s">
        <v>258</v>
      </c>
      <c r="D211" s="56">
        <v>1117</v>
      </c>
      <c r="E211" s="56" t="s">
        <v>92</v>
      </c>
      <c r="F211" s="56" t="s">
        <v>490</v>
      </c>
      <c r="G211" s="56" t="s">
        <v>444</v>
      </c>
      <c r="H211" s="56" t="s">
        <v>261</v>
      </c>
      <c r="I211" s="56" t="s">
        <v>262</v>
      </c>
      <c r="J211" s="5">
        <v>35</v>
      </c>
      <c r="K211" s="5">
        <v>77075</v>
      </c>
      <c r="L211" s="57" t="s">
        <v>248</v>
      </c>
    </row>
    <row r="212" spans="1:12" hidden="1" x14ac:dyDescent="0.2">
      <c r="A212" s="55" t="s">
        <v>243</v>
      </c>
      <c r="B212" s="56" t="s">
        <v>489</v>
      </c>
      <c r="C212" s="56" t="s">
        <v>258</v>
      </c>
      <c r="D212" s="56">
        <v>1116</v>
      </c>
      <c r="E212" s="56" t="s">
        <v>92</v>
      </c>
      <c r="F212" s="56" t="s">
        <v>491</v>
      </c>
      <c r="G212" s="56" t="s">
        <v>444</v>
      </c>
      <c r="H212" s="56" t="s">
        <v>261</v>
      </c>
      <c r="I212" s="56" t="s">
        <v>262</v>
      </c>
      <c r="J212" s="5">
        <v>35</v>
      </c>
      <c r="K212" s="5">
        <v>77110</v>
      </c>
      <c r="L212" s="57" t="s">
        <v>248</v>
      </c>
    </row>
    <row r="213" spans="1:12" hidden="1" x14ac:dyDescent="0.2">
      <c r="A213" s="55" t="s">
        <v>243</v>
      </c>
      <c r="B213" s="56" t="s">
        <v>489</v>
      </c>
      <c r="C213" s="56" t="s">
        <v>258</v>
      </c>
      <c r="D213" s="56">
        <v>1113</v>
      </c>
      <c r="E213" s="56" t="s">
        <v>92</v>
      </c>
      <c r="F213" s="56" t="s">
        <v>492</v>
      </c>
      <c r="G213" s="56" t="s">
        <v>291</v>
      </c>
      <c r="H213" s="56" t="s">
        <v>261</v>
      </c>
      <c r="I213" s="56" t="s">
        <v>262</v>
      </c>
      <c r="J213" s="5">
        <v>350</v>
      </c>
      <c r="K213" s="5">
        <v>77460</v>
      </c>
      <c r="L213" s="57" t="s">
        <v>249</v>
      </c>
    </row>
    <row r="214" spans="1:12" hidden="1" x14ac:dyDescent="0.2">
      <c r="A214" s="55" t="s">
        <v>243</v>
      </c>
      <c r="B214" s="56" t="s">
        <v>489</v>
      </c>
      <c r="C214" s="56" t="s">
        <v>258</v>
      </c>
      <c r="D214" s="56">
        <v>1114</v>
      </c>
      <c r="E214" s="56" t="s">
        <v>92</v>
      </c>
      <c r="F214" s="56" t="s">
        <v>493</v>
      </c>
      <c r="G214" s="56" t="s">
        <v>444</v>
      </c>
      <c r="H214" s="56" t="s">
        <v>261</v>
      </c>
      <c r="I214" s="56" t="s">
        <v>262</v>
      </c>
      <c r="J214" s="5">
        <v>35</v>
      </c>
      <c r="K214" s="5">
        <v>77495</v>
      </c>
      <c r="L214" s="57" t="s">
        <v>248</v>
      </c>
    </row>
    <row r="215" spans="1:12" hidden="1" x14ac:dyDescent="0.2">
      <c r="A215" s="55" t="s">
        <v>243</v>
      </c>
      <c r="B215" s="56" t="s">
        <v>489</v>
      </c>
      <c r="C215" s="56" t="s">
        <v>258</v>
      </c>
      <c r="D215" s="56">
        <v>1115</v>
      </c>
      <c r="E215" s="56" t="s">
        <v>92</v>
      </c>
      <c r="F215" s="56" t="s">
        <v>494</v>
      </c>
      <c r="G215" s="56" t="s">
        <v>444</v>
      </c>
      <c r="H215" s="56" t="s">
        <v>261</v>
      </c>
      <c r="I215" s="56" t="s">
        <v>262</v>
      </c>
      <c r="J215" s="5">
        <v>35</v>
      </c>
      <c r="K215" s="5">
        <v>77530</v>
      </c>
      <c r="L215" s="57" t="s">
        <v>248</v>
      </c>
    </row>
    <row r="216" spans="1:12" hidden="1" x14ac:dyDescent="0.2">
      <c r="A216" s="55" t="s">
        <v>243</v>
      </c>
      <c r="B216" s="56" t="s">
        <v>495</v>
      </c>
      <c r="C216" s="56" t="s">
        <v>258</v>
      </c>
      <c r="D216" s="56">
        <v>1118</v>
      </c>
      <c r="E216" s="56" t="s">
        <v>92</v>
      </c>
      <c r="F216" s="56" t="s">
        <v>496</v>
      </c>
      <c r="G216" s="56" t="s">
        <v>444</v>
      </c>
      <c r="H216" s="56" t="s">
        <v>261</v>
      </c>
      <c r="I216" s="56" t="s">
        <v>262</v>
      </c>
      <c r="J216" s="5">
        <v>35</v>
      </c>
      <c r="K216" s="5">
        <v>77565</v>
      </c>
      <c r="L216" s="57" t="s">
        <v>248</v>
      </c>
    </row>
    <row r="217" spans="1:12" hidden="1" x14ac:dyDescent="0.2">
      <c r="A217" s="55" t="s">
        <v>243</v>
      </c>
      <c r="B217" s="56" t="s">
        <v>495</v>
      </c>
      <c r="C217" s="56" t="s">
        <v>258</v>
      </c>
      <c r="D217" s="56">
        <v>1119</v>
      </c>
      <c r="E217" s="56" t="s">
        <v>92</v>
      </c>
      <c r="F217" s="56" t="s">
        <v>497</v>
      </c>
      <c r="G217" s="56" t="s">
        <v>444</v>
      </c>
      <c r="H217" s="56" t="s">
        <v>261</v>
      </c>
      <c r="I217" s="56" t="s">
        <v>262</v>
      </c>
      <c r="J217" s="5">
        <v>35</v>
      </c>
      <c r="K217" s="5">
        <v>77600</v>
      </c>
      <c r="L217" s="57" t="s">
        <v>248</v>
      </c>
    </row>
    <row r="218" spans="1:12" hidden="1" x14ac:dyDescent="0.2">
      <c r="A218" s="55" t="s">
        <v>243</v>
      </c>
      <c r="B218" s="56" t="s">
        <v>498</v>
      </c>
      <c r="C218" s="56" t="s">
        <v>258</v>
      </c>
      <c r="D218" s="56">
        <v>1129</v>
      </c>
      <c r="E218" s="56" t="s">
        <v>92</v>
      </c>
      <c r="F218" s="56" t="s">
        <v>499</v>
      </c>
      <c r="G218" s="56" t="s">
        <v>444</v>
      </c>
      <c r="H218" s="56" t="s">
        <v>261</v>
      </c>
      <c r="I218" s="56" t="s">
        <v>262</v>
      </c>
      <c r="J218" s="5">
        <v>35</v>
      </c>
      <c r="K218" s="5">
        <v>77635</v>
      </c>
      <c r="L218" s="57" t="s">
        <v>248</v>
      </c>
    </row>
    <row r="219" spans="1:12" hidden="1" x14ac:dyDescent="0.2">
      <c r="A219" s="55" t="s">
        <v>243</v>
      </c>
      <c r="B219" s="56" t="s">
        <v>498</v>
      </c>
      <c r="C219" s="56" t="s">
        <v>258</v>
      </c>
      <c r="D219" s="56">
        <v>1128</v>
      </c>
      <c r="E219" s="56" t="s">
        <v>92</v>
      </c>
      <c r="F219" s="56" t="s">
        <v>500</v>
      </c>
      <c r="G219" s="56" t="s">
        <v>444</v>
      </c>
      <c r="H219" s="56" t="s">
        <v>261</v>
      </c>
      <c r="I219" s="56" t="s">
        <v>262</v>
      </c>
      <c r="J219" s="5">
        <v>35</v>
      </c>
      <c r="K219" s="5">
        <v>77670</v>
      </c>
      <c r="L219" s="57" t="s">
        <v>248</v>
      </c>
    </row>
    <row r="220" spans="1:12" hidden="1" x14ac:dyDescent="0.2">
      <c r="A220" s="55" t="s">
        <v>243</v>
      </c>
      <c r="B220" s="56" t="s">
        <v>498</v>
      </c>
      <c r="C220" s="56" t="s">
        <v>258</v>
      </c>
      <c r="D220" s="56">
        <v>1127</v>
      </c>
      <c r="E220" s="56" t="s">
        <v>92</v>
      </c>
      <c r="F220" s="56" t="s">
        <v>501</v>
      </c>
      <c r="G220" s="56" t="s">
        <v>444</v>
      </c>
      <c r="H220" s="56" t="s">
        <v>261</v>
      </c>
      <c r="I220" s="56" t="s">
        <v>262</v>
      </c>
      <c r="J220" s="5">
        <v>35</v>
      </c>
      <c r="K220" s="5">
        <v>77705</v>
      </c>
      <c r="L220" s="57" t="s">
        <v>248</v>
      </c>
    </row>
    <row r="221" spans="1:12" hidden="1" x14ac:dyDescent="0.2">
      <c r="A221" s="55" t="s">
        <v>243</v>
      </c>
      <c r="B221" s="56" t="s">
        <v>498</v>
      </c>
      <c r="C221" s="56" t="s">
        <v>258</v>
      </c>
      <c r="D221" s="56">
        <v>1126</v>
      </c>
      <c r="E221" s="56" t="s">
        <v>92</v>
      </c>
      <c r="F221" s="56" t="s">
        <v>502</v>
      </c>
      <c r="G221" s="56" t="s">
        <v>444</v>
      </c>
      <c r="H221" s="56" t="s">
        <v>261</v>
      </c>
      <c r="I221" s="56" t="s">
        <v>262</v>
      </c>
      <c r="J221" s="5">
        <v>35</v>
      </c>
      <c r="K221" s="5">
        <v>77740</v>
      </c>
      <c r="L221" s="57" t="s">
        <v>248</v>
      </c>
    </row>
    <row r="222" spans="1:12" hidden="1" x14ac:dyDescent="0.2">
      <c r="A222" s="55" t="s">
        <v>243</v>
      </c>
      <c r="B222" s="56" t="s">
        <v>498</v>
      </c>
      <c r="C222" s="56" t="s">
        <v>258</v>
      </c>
      <c r="D222" s="56">
        <v>1120</v>
      </c>
      <c r="E222" s="56" t="s">
        <v>92</v>
      </c>
      <c r="F222" s="56" t="s">
        <v>503</v>
      </c>
      <c r="G222" s="56" t="s">
        <v>270</v>
      </c>
      <c r="H222" s="56" t="s">
        <v>261</v>
      </c>
      <c r="I222" s="56" t="s">
        <v>262</v>
      </c>
      <c r="J222" s="5">
        <v>575</v>
      </c>
      <c r="K222" s="5">
        <v>78315</v>
      </c>
      <c r="L222" s="57" t="s">
        <v>249</v>
      </c>
    </row>
    <row r="223" spans="1:12" hidden="1" x14ac:dyDescent="0.2">
      <c r="A223" s="55" t="s">
        <v>243</v>
      </c>
      <c r="B223" s="56" t="s">
        <v>498</v>
      </c>
      <c r="C223" s="56" t="s">
        <v>258</v>
      </c>
      <c r="D223" s="56">
        <v>1124</v>
      </c>
      <c r="E223" s="56" t="s">
        <v>92</v>
      </c>
      <c r="F223" s="56" t="s">
        <v>504</v>
      </c>
      <c r="G223" s="56" t="s">
        <v>444</v>
      </c>
      <c r="H223" s="56" t="s">
        <v>261</v>
      </c>
      <c r="I223" s="56" t="s">
        <v>262</v>
      </c>
      <c r="J223" s="5">
        <v>35</v>
      </c>
      <c r="K223" s="5">
        <v>78350</v>
      </c>
      <c r="L223" s="57" t="s">
        <v>248</v>
      </c>
    </row>
    <row r="224" spans="1:12" hidden="1" x14ac:dyDescent="0.2">
      <c r="A224" s="55" t="s">
        <v>243</v>
      </c>
      <c r="B224" s="56" t="s">
        <v>498</v>
      </c>
      <c r="C224" s="56" t="s">
        <v>258</v>
      </c>
      <c r="D224" s="56">
        <v>1123</v>
      </c>
      <c r="E224" s="56" t="s">
        <v>92</v>
      </c>
      <c r="F224" s="56" t="s">
        <v>505</v>
      </c>
      <c r="G224" s="56" t="s">
        <v>444</v>
      </c>
      <c r="H224" s="56" t="s">
        <v>261</v>
      </c>
      <c r="I224" s="56" t="s">
        <v>262</v>
      </c>
      <c r="J224" s="5">
        <v>35</v>
      </c>
      <c r="K224" s="5">
        <v>78385</v>
      </c>
      <c r="L224" s="57" t="s">
        <v>248</v>
      </c>
    </row>
    <row r="225" spans="1:12" hidden="1" x14ac:dyDescent="0.2">
      <c r="A225" s="55" t="s">
        <v>243</v>
      </c>
      <c r="B225" s="56" t="s">
        <v>498</v>
      </c>
      <c r="C225" s="56" t="s">
        <v>258</v>
      </c>
      <c r="D225" s="56">
        <v>1122</v>
      </c>
      <c r="E225" s="56" t="s">
        <v>92</v>
      </c>
      <c r="F225" s="56" t="s">
        <v>506</v>
      </c>
      <c r="G225" s="56" t="s">
        <v>444</v>
      </c>
      <c r="H225" s="56" t="s">
        <v>261</v>
      </c>
      <c r="I225" s="56" t="s">
        <v>262</v>
      </c>
      <c r="J225" s="5">
        <v>35</v>
      </c>
      <c r="K225" s="5">
        <v>78420</v>
      </c>
      <c r="L225" s="57" t="s">
        <v>248</v>
      </c>
    </row>
    <row r="226" spans="1:12" hidden="1" x14ac:dyDescent="0.2">
      <c r="A226" s="55" t="s">
        <v>243</v>
      </c>
      <c r="B226" s="56" t="s">
        <v>498</v>
      </c>
      <c r="C226" s="56" t="s">
        <v>258</v>
      </c>
      <c r="D226" s="56">
        <v>1121</v>
      </c>
      <c r="E226" s="56" t="s">
        <v>92</v>
      </c>
      <c r="F226" s="56" t="s">
        <v>507</v>
      </c>
      <c r="G226" s="56" t="s">
        <v>291</v>
      </c>
      <c r="H226" s="56" t="s">
        <v>261</v>
      </c>
      <c r="I226" s="56" t="s">
        <v>262</v>
      </c>
      <c r="J226" s="5">
        <v>350</v>
      </c>
      <c r="K226" s="5">
        <v>78770</v>
      </c>
      <c r="L226" s="57" t="s">
        <v>249</v>
      </c>
    </row>
    <row r="227" spans="1:12" hidden="1" x14ac:dyDescent="0.2">
      <c r="A227" s="55" t="s">
        <v>243</v>
      </c>
      <c r="B227" s="56" t="s">
        <v>498</v>
      </c>
      <c r="C227" s="56" t="s">
        <v>258</v>
      </c>
      <c r="D227" s="56">
        <v>1125</v>
      </c>
      <c r="E227" s="56" t="s">
        <v>92</v>
      </c>
      <c r="F227" s="56" t="s">
        <v>508</v>
      </c>
      <c r="G227" s="56" t="s">
        <v>287</v>
      </c>
      <c r="H227" s="56" t="s">
        <v>261</v>
      </c>
      <c r="I227" s="56" t="s">
        <v>262</v>
      </c>
      <c r="J227" s="5">
        <v>575</v>
      </c>
      <c r="K227" s="5">
        <v>79345</v>
      </c>
      <c r="L227" s="57" t="s">
        <v>249</v>
      </c>
    </row>
    <row r="228" spans="1:12" hidden="1" x14ac:dyDescent="0.2">
      <c r="A228" s="55" t="s">
        <v>243</v>
      </c>
      <c r="B228" s="56" t="s">
        <v>509</v>
      </c>
      <c r="C228" s="56" t="s">
        <v>258</v>
      </c>
      <c r="D228" s="56">
        <v>1140</v>
      </c>
      <c r="E228" s="56" t="s">
        <v>92</v>
      </c>
      <c r="F228" s="56" t="s">
        <v>510</v>
      </c>
      <c r="G228" s="56" t="s">
        <v>444</v>
      </c>
      <c r="H228" s="56" t="s">
        <v>261</v>
      </c>
      <c r="I228" s="56" t="s">
        <v>262</v>
      </c>
      <c r="J228" s="5">
        <v>35</v>
      </c>
      <c r="K228" s="5">
        <v>79380</v>
      </c>
      <c r="L228" s="57" t="s">
        <v>248</v>
      </c>
    </row>
    <row r="229" spans="1:12" hidden="1" x14ac:dyDescent="0.2">
      <c r="A229" s="55" t="s">
        <v>243</v>
      </c>
      <c r="B229" s="56" t="s">
        <v>509</v>
      </c>
      <c r="C229" s="56" t="s">
        <v>258</v>
      </c>
      <c r="D229" s="56">
        <v>1139</v>
      </c>
      <c r="E229" s="56" t="s">
        <v>92</v>
      </c>
      <c r="F229" s="56" t="s">
        <v>511</v>
      </c>
      <c r="G229" s="56" t="s">
        <v>291</v>
      </c>
      <c r="H229" s="56" t="s">
        <v>261</v>
      </c>
      <c r="I229" s="56" t="s">
        <v>262</v>
      </c>
      <c r="J229" s="5">
        <v>350</v>
      </c>
      <c r="K229" s="5">
        <v>79730</v>
      </c>
      <c r="L229" s="57" t="s">
        <v>249</v>
      </c>
    </row>
    <row r="230" spans="1:12" hidden="1" x14ac:dyDescent="0.2">
      <c r="A230" s="55" t="s">
        <v>243</v>
      </c>
      <c r="B230" s="56" t="s">
        <v>509</v>
      </c>
      <c r="C230" s="56" t="s">
        <v>258</v>
      </c>
      <c r="D230" s="56">
        <v>1138</v>
      </c>
      <c r="E230" s="56" t="s">
        <v>92</v>
      </c>
      <c r="F230" s="56" t="s">
        <v>512</v>
      </c>
      <c r="G230" s="56" t="s">
        <v>444</v>
      </c>
      <c r="H230" s="56" t="s">
        <v>261</v>
      </c>
      <c r="I230" s="56" t="s">
        <v>262</v>
      </c>
      <c r="J230" s="5">
        <v>35</v>
      </c>
      <c r="K230" s="5">
        <v>79765</v>
      </c>
      <c r="L230" s="57" t="s">
        <v>248</v>
      </c>
    </row>
    <row r="231" spans="1:12" hidden="1" x14ac:dyDescent="0.2">
      <c r="A231" s="55" t="s">
        <v>243</v>
      </c>
      <c r="B231" s="56" t="s">
        <v>509</v>
      </c>
      <c r="C231" s="56" t="s">
        <v>258</v>
      </c>
      <c r="D231" s="56">
        <v>1137</v>
      </c>
      <c r="E231" s="56" t="s">
        <v>92</v>
      </c>
      <c r="F231" s="56" t="s">
        <v>513</v>
      </c>
      <c r="G231" s="56" t="s">
        <v>444</v>
      </c>
      <c r="H231" s="56" t="s">
        <v>261</v>
      </c>
      <c r="I231" s="56" t="s">
        <v>262</v>
      </c>
      <c r="J231" s="5">
        <v>35</v>
      </c>
      <c r="K231" s="5">
        <v>79800</v>
      </c>
      <c r="L231" s="57" t="s">
        <v>248</v>
      </c>
    </row>
    <row r="232" spans="1:12" hidden="1" x14ac:dyDescent="0.2">
      <c r="A232" s="55" t="s">
        <v>243</v>
      </c>
      <c r="B232" s="56" t="s">
        <v>509</v>
      </c>
      <c r="C232" s="56" t="s">
        <v>258</v>
      </c>
      <c r="D232" s="56">
        <v>1136</v>
      </c>
      <c r="E232" s="56" t="s">
        <v>92</v>
      </c>
      <c r="F232" s="56" t="s">
        <v>481</v>
      </c>
      <c r="G232" s="56" t="s">
        <v>444</v>
      </c>
      <c r="H232" s="56" t="s">
        <v>261</v>
      </c>
      <c r="I232" s="56" t="s">
        <v>262</v>
      </c>
      <c r="J232" s="5">
        <v>35</v>
      </c>
      <c r="K232" s="5">
        <v>79835</v>
      </c>
      <c r="L232" s="57" t="s">
        <v>248</v>
      </c>
    </row>
    <row r="233" spans="1:12" hidden="1" x14ac:dyDescent="0.2">
      <c r="A233" s="55" t="s">
        <v>243</v>
      </c>
      <c r="B233" s="56" t="s">
        <v>509</v>
      </c>
      <c r="C233" s="56" t="s">
        <v>258</v>
      </c>
      <c r="D233" s="56">
        <v>1130</v>
      </c>
      <c r="E233" s="56" t="s">
        <v>92</v>
      </c>
      <c r="F233" s="56" t="s">
        <v>514</v>
      </c>
      <c r="G233" s="56" t="s">
        <v>294</v>
      </c>
      <c r="H233" s="56" t="s">
        <v>261</v>
      </c>
      <c r="I233" s="56" t="s">
        <v>262</v>
      </c>
      <c r="J233" s="5">
        <v>575</v>
      </c>
      <c r="K233" s="5">
        <v>80410</v>
      </c>
      <c r="L233" s="57" t="s">
        <v>249</v>
      </c>
    </row>
    <row r="234" spans="1:12" hidden="1" x14ac:dyDescent="0.2">
      <c r="A234" s="55" t="s">
        <v>243</v>
      </c>
      <c r="B234" s="56" t="s">
        <v>509</v>
      </c>
      <c r="C234" s="56" t="s">
        <v>258</v>
      </c>
      <c r="D234" s="56">
        <v>1134</v>
      </c>
      <c r="E234" s="56" t="s">
        <v>92</v>
      </c>
      <c r="F234" s="56" t="s">
        <v>515</v>
      </c>
      <c r="G234" s="56" t="s">
        <v>444</v>
      </c>
      <c r="H234" s="56" t="s">
        <v>261</v>
      </c>
      <c r="I234" s="56" t="s">
        <v>262</v>
      </c>
      <c r="J234" s="5">
        <v>35</v>
      </c>
      <c r="K234" s="5">
        <v>80445</v>
      </c>
      <c r="L234" s="57" t="s">
        <v>248</v>
      </c>
    </row>
    <row r="235" spans="1:12" hidden="1" x14ac:dyDescent="0.2">
      <c r="A235" s="55" t="s">
        <v>243</v>
      </c>
      <c r="B235" s="56" t="s">
        <v>509</v>
      </c>
      <c r="C235" s="56" t="s">
        <v>258</v>
      </c>
      <c r="D235" s="56">
        <v>1133</v>
      </c>
      <c r="E235" s="56" t="s">
        <v>92</v>
      </c>
      <c r="F235" s="56" t="s">
        <v>516</v>
      </c>
      <c r="G235" s="56" t="s">
        <v>444</v>
      </c>
      <c r="H235" s="56" t="s">
        <v>261</v>
      </c>
      <c r="I235" s="56" t="s">
        <v>262</v>
      </c>
      <c r="J235" s="5">
        <v>35</v>
      </c>
      <c r="K235" s="5">
        <v>80480</v>
      </c>
      <c r="L235" s="57" t="s">
        <v>248</v>
      </c>
    </row>
    <row r="236" spans="1:12" hidden="1" x14ac:dyDescent="0.2">
      <c r="A236" s="55" t="s">
        <v>243</v>
      </c>
      <c r="B236" s="56" t="s">
        <v>509</v>
      </c>
      <c r="C236" s="56" t="s">
        <v>258</v>
      </c>
      <c r="D236" s="56">
        <v>1132</v>
      </c>
      <c r="E236" s="56" t="s">
        <v>92</v>
      </c>
      <c r="F236" s="56" t="s">
        <v>517</v>
      </c>
      <c r="G236" s="56" t="s">
        <v>444</v>
      </c>
      <c r="H236" s="56" t="s">
        <v>261</v>
      </c>
      <c r="I236" s="56" t="s">
        <v>262</v>
      </c>
      <c r="J236" s="5">
        <v>35</v>
      </c>
      <c r="K236" s="5">
        <v>80515</v>
      </c>
      <c r="L236" s="57" t="s">
        <v>248</v>
      </c>
    </row>
    <row r="237" spans="1:12" hidden="1" x14ac:dyDescent="0.2">
      <c r="A237" s="55" t="s">
        <v>243</v>
      </c>
      <c r="B237" s="56" t="s">
        <v>509</v>
      </c>
      <c r="C237" s="56" t="s">
        <v>258</v>
      </c>
      <c r="D237" s="56">
        <v>1131</v>
      </c>
      <c r="E237" s="56" t="s">
        <v>92</v>
      </c>
      <c r="F237" s="56" t="s">
        <v>518</v>
      </c>
      <c r="G237" s="56" t="s">
        <v>291</v>
      </c>
      <c r="H237" s="56" t="s">
        <v>261</v>
      </c>
      <c r="I237" s="56" t="s">
        <v>262</v>
      </c>
      <c r="J237" s="5">
        <v>350</v>
      </c>
      <c r="K237" s="5">
        <v>80865</v>
      </c>
      <c r="L237" s="57" t="s">
        <v>249</v>
      </c>
    </row>
    <row r="238" spans="1:12" hidden="1" x14ac:dyDescent="0.2">
      <c r="A238" s="55" t="s">
        <v>243</v>
      </c>
      <c r="B238" s="56" t="s">
        <v>509</v>
      </c>
      <c r="C238" s="56" t="s">
        <v>258</v>
      </c>
      <c r="D238" s="56">
        <v>1135</v>
      </c>
      <c r="E238" s="56" t="s">
        <v>92</v>
      </c>
      <c r="F238" s="56" t="s">
        <v>519</v>
      </c>
      <c r="G238" s="56" t="s">
        <v>520</v>
      </c>
      <c r="H238" s="56" t="s">
        <v>261</v>
      </c>
      <c r="I238" s="56" t="s">
        <v>262</v>
      </c>
      <c r="J238" s="5">
        <v>575</v>
      </c>
      <c r="K238" s="5">
        <v>81440</v>
      </c>
      <c r="L238" s="57" t="s">
        <v>249</v>
      </c>
    </row>
    <row r="239" spans="1:12" hidden="1" x14ac:dyDescent="0.2">
      <c r="A239" s="55" t="s">
        <v>243</v>
      </c>
      <c r="B239" s="56" t="s">
        <v>521</v>
      </c>
      <c r="C239" s="56" t="s">
        <v>258</v>
      </c>
      <c r="D239" s="56">
        <v>1143</v>
      </c>
      <c r="E239" s="56" t="s">
        <v>92</v>
      </c>
      <c r="F239" s="56" t="s">
        <v>522</v>
      </c>
      <c r="G239" s="56" t="s">
        <v>444</v>
      </c>
      <c r="H239" s="56" t="s">
        <v>261</v>
      </c>
      <c r="I239" s="56" t="s">
        <v>262</v>
      </c>
      <c r="J239" s="5">
        <v>35</v>
      </c>
      <c r="K239" s="5">
        <v>81475</v>
      </c>
      <c r="L239" s="57" t="s">
        <v>248</v>
      </c>
    </row>
    <row r="240" spans="1:12" hidden="1" x14ac:dyDescent="0.2">
      <c r="A240" s="55" t="s">
        <v>243</v>
      </c>
      <c r="B240" s="56" t="s">
        <v>521</v>
      </c>
      <c r="C240" s="56" t="s">
        <v>258</v>
      </c>
      <c r="D240" s="56">
        <v>1141</v>
      </c>
      <c r="E240" s="56" t="s">
        <v>92</v>
      </c>
      <c r="F240" s="56" t="s">
        <v>523</v>
      </c>
      <c r="G240" s="56" t="s">
        <v>291</v>
      </c>
      <c r="H240" s="56" t="s">
        <v>261</v>
      </c>
      <c r="I240" s="56" t="s">
        <v>262</v>
      </c>
      <c r="J240" s="5">
        <v>350</v>
      </c>
      <c r="K240" s="5">
        <v>81825</v>
      </c>
      <c r="L240" s="57" t="s">
        <v>249</v>
      </c>
    </row>
    <row r="241" spans="1:12" hidden="1" x14ac:dyDescent="0.2">
      <c r="A241" s="55" t="s">
        <v>243</v>
      </c>
      <c r="B241" s="56" t="s">
        <v>521</v>
      </c>
      <c r="C241" s="56" t="s">
        <v>258</v>
      </c>
      <c r="D241" s="56">
        <v>1142</v>
      </c>
      <c r="E241" s="56" t="s">
        <v>92</v>
      </c>
      <c r="F241" s="56" t="s">
        <v>524</v>
      </c>
      <c r="G241" s="56" t="s">
        <v>444</v>
      </c>
      <c r="H241" s="56" t="s">
        <v>261</v>
      </c>
      <c r="I241" s="56" t="s">
        <v>262</v>
      </c>
      <c r="J241" s="5">
        <v>35</v>
      </c>
      <c r="K241" s="5">
        <v>81860</v>
      </c>
      <c r="L241" s="57" t="s">
        <v>248</v>
      </c>
    </row>
    <row r="242" spans="1:12" hidden="1" x14ac:dyDescent="0.2">
      <c r="A242" s="55" t="s">
        <v>241</v>
      </c>
      <c r="B242" s="56" t="s">
        <v>525</v>
      </c>
      <c r="C242" s="56" t="s">
        <v>258</v>
      </c>
      <c r="D242" s="56">
        <v>1149</v>
      </c>
      <c r="E242" s="56" t="s">
        <v>92</v>
      </c>
      <c r="F242" s="56" t="s">
        <v>526</v>
      </c>
      <c r="G242" s="56" t="s">
        <v>291</v>
      </c>
      <c r="H242" s="56" t="s">
        <v>261</v>
      </c>
      <c r="I242" s="56" t="s">
        <v>262</v>
      </c>
      <c r="J242" s="5">
        <v>350</v>
      </c>
      <c r="K242" s="5">
        <v>82210</v>
      </c>
      <c r="L242" s="57" t="s">
        <v>249</v>
      </c>
    </row>
    <row r="243" spans="1:12" hidden="1" x14ac:dyDescent="0.2">
      <c r="A243" s="55" t="s">
        <v>241</v>
      </c>
      <c r="B243" s="56" t="s">
        <v>525</v>
      </c>
      <c r="C243" s="56" t="s">
        <v>258</v>
      </c>
      <c r="D243" s="56">
        <v>1148</v>
      </c>
      <c r="E243" s="56" t="s">
        <v>92</v>
      </c>
      <c r="F243" s="56" t="s">
        <v>527</v>
      </c>
      <c r="G243" s="56" t="s">
        <v>444</v>
      </c>
      <c r="H243" s="56" t="s">
        <v>261</v>
      </c>
      <c r="I243" s="56" t="s">
        <v>262</v>
      </c>
      <c r="J243" s="5">
        <v>35</v>
      </c>
      <c r="K243" s="5">
        <v>82245</v>
      </c>
      <c r="L243" s="57" t="s">
        <v>248</v>
      </c>
    </row>
    <row r="244" spans="1:12" hidden="1" x14ac:dyDescent="0.2">
      <c r="A244" s="55" t="s">
        <v>241</v>
      </c>
      <c r="B244" s="56" t="s">
        <v>525</v>
      </c>
      <c r="C244" s="56" t="s">
        <v>258</v>
      </c>
      <c r="D244" s="56">
        <v>1144</v>
      </c>
      <c r="E244" s="56" t="s">
        <v>92</v>
      </c>
      <c r="F244" s="56" t="s">
        <v>528</v>
      </c>
      <c r="G244" s="56" t="s">
        <v>287</v>
      </c>
      <c r="H244" s="56" t="s">
        <v>261</v>
      </c>
      <c r="I244" s="56" t="s">
        <v>262</v>
      </c>
      <c r="J244" s="5">
        <v>575</v>
      </c>
      <c r="K244" s="5">
        <v>82820</v>
      </c>
      <c r="L244" s="57" t="s">
        <v>249</v>
      </c>
    </row>
    <row r="245" spans="1:12" hidden="1" x14ac:dyDescent="0.2">
      <c r="A245" s="55" t="s">
        <v>241</v>
      </c>
      <c r="B245" s="56" t="s">
        <v>525</v>
      </c>
      <c r="C245" s="56" t="s">
        <v>258</v>
      </c>
      <c r="D245" s="56">
        <v>1146</v>
      </c>
      <c r="E245" s="56" t="s">
        <v>92</v>
      </c>
      <c r="F245" s="56" t="s">
        <v>529</v>
      </c>
      <c r="G245" s="56" t="s">
        <v>444</v>
      </c>
      <c r="H245" s="56" t="s">
        <v>261</v>
      </c>
      <c r="I245" s="56" t="s">
        <v>262</v>
      </c>
      <c r="J245" s="5">
        <v>35</v>
      </c>
      <c r="K245" s="5">
        <v>82855</v>
      </c>
      <c r="L245" s="57" t="s">
        <v>248</v>
      </c>
    </row>
    <row r="246" spans="1:12" hidden="1" x14ac:dyDescent="0.2">
      <c r="A246" s="55" t="s">
        <v>241</v>
      </c>
      <c r="B246" s="56" t="s">
        <v>525</v>
      </c>
      <c r="C246" s="56" t="s">
        <v>258</v>
      </c>
      <c r="D246" s="56">
        <v>1145</v>
      </c>
      <c r="E246" s="56" t="s">
        <v>92</v>
      </c>
      <c r="F246" s="56" t="s">
        <v>530</v>
      </c>
      <c r="G246" s="56" t="s">
        <v>444</v>
      </c>
      <c r="H246" s="56" t="s">
        <v>261</v>
      </c>
      <c r="I246" s="56" t="s">
        <v>262</v>
      </c>
      <c r="J246" s="5">
        <v>35</v>
      </c>
      <c r="K246" s="5">
        <v>82890</v>
      </c>
      <c r="L246" s="57" t="s">
        <v>248</v>
      </c>
    </row>
    <row r="247" spans="1:12" hidden="1" x14ac:dyDescent="0.2">
      <c r="A247" s="55" t="s">
        <v>241</v>
      </c>
      <c r="B247" s="56" t="s">
        <v>525</v>
      </c>
      <c r="C247" s="56" t="s">
        <v>258</v>
      </c>
      <c r="D247" s="56">
        <v>1147</v>
      </c>
      <c r="E247" s="56" t="s">
        <v>92</v>
      </c>
      <c r="F247" s="56" t="s">
        <v>531</v>
      </c>
      <c r="G247" s="56" t="s">
        <v>441</v>
      </c>
      <c r="H247" s="56" t="s">
        <v>261</v>
      </c>
      <c r="I247" s="56" t="s">
        <v>262</v>
      </c>
      <c r="J247" s="5">
        <v>35</v>
      </c>
      <c r="K247" s="5">
        <v>82925</v>
      </c>
      <c r="L247" s="57" t="s">
        <v>248</v>
      </c>
    </row>
    <row r="248" spans="1:12" hidden="1" x14ac:dyDescent="0.2">
      <c r="A248" s="55" t="s">
        <v>241</v>
      </c>
      <c r="B248" s="56" t="s">
        <v>532</v>
      </c>
      <c r="C248" s="56" t="s">
        <v>258</v>
      </c>
      <c r="D248" s="56">
        <v>1153</v>
      </c>
      <c r="E248" s="56" t="s">
        <v>92</v>
      </c>
      <c r="F248" s="56" t="s">
        <v>533</v>
      </c>
      <c r="G248" s="56" t="s">
        <v>444</v>
      </c>
      <c r="H248" s="56" t="s">
        <v>261</v>
      </c>
      <c r="I248" s="56" t="s">
        <v>262</v>
      </c>
      <c r="J248" s="5">
        <v>35</v>
      </c>
      <c r="K248" s="5">
        <v>82960</v>
      </c>
      <c r="L248" s="57" t="s">
        <v>248</v>
      </c>
    </row>
    <row r="249" spans="1:12" hidden="1" x14ac:dyDescent="0.2">
      <c r="A249" s="55" t="s">
        <v>241</v>
      </c>
      <c r="B249" s="56" t="s">
        <v>532</v>
      </c>
      <c r="C249" s="56" t="s">
        <v>258</v>
      </c>
      <c r="D249" s="56">
        <v>1152</v>
      </c>
      <c r="E249" s="56" t="s">
        <v>92</v>
      </c>
      <c r="F249" s="56" t="s">
        <v>534</v>
      </c>
      <c r="G249" s="56" t="s">
        <v>444</v>
      </c>
      <c r="H249" s="56" t="s">
        <v>261</v>
      </c>
      <c r="I249" s="56" t="s">
        <v>262</v>
      </c>
      <c r="J249" s="5">
        <v>35</v>
      </c>
      <c r="K249" s="5">
        <v>82995</v>
      </c>
      <c r="L249" s="57" t="s">
        <v>248</v>
      </c>
    </row>
    <row r="250" spans="1:12" hidden="1" x14ac:dyDescent="0.2">
      <c r="A250" s="55" t="s">
        <v>241</v>
      </c>
      <c r="B250" s="56" t="s">
        <v>532</v>
      </c>
      <c r="C250" s="56" t="s">
        <v>258</v>
      </c>
      <c r="D250" s="56">
        <v>1150</v>
      </c>
      <c r="E250" s="56" t="s">
        <v>92</v>
      </c>
      <c r="F250" s="56" t="s">
        <v>535</v>
      </c>
      <c r="G250" s="56" t="s">
        <v>444</v>
      </c>
      <c r="H250" s="56" t="s">
        <v>261</v>
      </c>
      <c r="I250" s="56" t="s">
        <v>262</v>
      </c>
      <c r="J250" s="5">
        <v>35</v>
      </c>
      <c r="K250" s="5">
        <v>83030</v>
      </c>
      <c r="L250" s="57" t="s">
        <v>248</v>
      </c>
    </row>
    <row r="251" spans="1:12" hidden="1" x14ac:dyDescent="0.2">
      <c r="A251" s="55" t="s">
        <v>241</v>
      </c>
      <c r="B251" s="56" t="s">
        <v>532</v>
      </c>
      <c r="C251" s="56" t="s">
        <v>266</v>
      </c>
      <c r="D251" s="56">
        <v>1151</v>
      </c>
      <c r="E251" s="56" t="s">
        <v>92</v>
      </c>
      <c r="F251" s="56" t="s">
        <v>391</v>
      </c>
      <c r="G251" s="56" t="s">
        <v>446</v>
      </c>
      <c r="H251" s="56" t="s">
        <v>261</v>
      </c>
      <c r="I251" s="56" t="s">
        <v>262</v>
      </c>
      <c r="J251" s="5">
        <v>-275</v>
      </c>
      <c r="K251" s="5">
        <v>82755</v>
      </c>
      <c r="L251" s="57" t="s">
        <v>249</v>
      </c>
    </row>
    <row r="252" spans="1:12" hidden="1" x14ac:dyDescent="0.2">
      <c r="A252" s="55" t="s">
        <v>241</v>
      </c>
      <c r="B252" s="56" t="s">
        <v>536</v>
      </c>
      <c r="C252" s="56" t="s">
        <v>258</v>
      </c>
      <c r="D252" s="56">
        <v>1156</v>
      </c>
      <c r="E252" s="56" t="s">
        <v>92</v>
      </c>
      <c r="F252" s="56" t="s">
        <v>537</v>
      </c>
      <c r="G252" s="56" t="s">
        <v>441</v>
      </c>
      <c r="H252" s="56" t="s">
        <v>261</v>
      </c>
      <c r="I252" s="56" t="s">
        <v>262</v>
      </c>
      <c r="J252" s="5">
        <v>35</v>
      </c>
      <c r="K252" s="5">
        <v>82790</v>
      </c>
      <c r="L252" s="57" t="s">
        <v>248</v>
      </c>
    </row>
    <row r="253" spans="1:12" hidden="1" x14ac:dyDescent="0.2">
      <c r="A253" s="55" t="s">
        <v>241</v>
      </c>
      <c r="B253" s="56" t="s">
        <v>536</v>
      </c>
      <c r="C253" s="56" t="s">
        <v>258</v>
      </c>
      <c r="D253" s="56">
        <v>1154</v>
      </c>
      <c r="E253" s="56" t="s">
        <v>92</v>
      </c>
      <c r="F253" s="56" t="s">
        <v>379</v>
      </c>
      <c r="G253" s="56" t="s">
        <v>328</v>
      </c>
      <c r="H253" s="56" t="s">
        <v>261</v>
      </c>
      <c r="I253" s="56" t="s">
        <v>262</v>
      </c>
      <c r="J253" s="5">
        <v>150</v>
      </c>
      <c r="K253" s="5">
        <v>82940</v>
      </c>
      <c r="L253" s="57" t="s">
        <v>249</v>
      </c>
    </row>
    <row r="254" spans="1:12" hidden="1" x14ac:dyDescent="0.2">
      <c r="A254" s="55" t="s">
        <v>241</v>
      </c>
      <c r="B254" s="56" t="s">
        <v>536</v>
      </c>
      <c r="C254" s="56" t="s">
        <v>258</v>
      </c>
      <c r="D254" s="56">
        <v>1155</v>
      </c>
      <c r="E254" s="56" t="s">
        <v>92</v>
      </c>
      <c r="F254" s="56" t="s">
        <v>538</v>
      </c>
      <c r="G254" s="56" t="s">
        <v>287</v>
      </c>
      <c r="H254" s="56" t="s">
        <v>261</v>
      </c>
      <c r="I254" s="56" t="s">
        <v>262</v>
      </c>
      <c r="J254" s="5">
        <v>575</v>
      </c>
      <c r="K254" s="5">
        <v>83515</v>
      </c>
      <c r="L254" s="57" t="s">
        <v>249</v>
      </c>
    </row>
    <row r="255" spans="1:12" hidden="1" x14ac:dyDescent="0.2">
      <c r="A255" s="55" t="s">
        <v>241</v>
      </c>
      <c r="B255" s="56" t="s">
        <v>536</v>
      </c>
      <c r="C255" s="56" t="s">
        <v>258</v>
      </c>
      <c r="D255" s="56">
        <v>1157</v>
      </c>
      <c r="E255" s="56" t="s">
        <v>92</v>
      </c>
      <c r="F255" s="56" t="s">
        <v>539</v>
      </c>
      <c r="G255" s="56" t="s">
        <v>287</v>
      </c>
      <c r="H255" s="56" t="s">
        <v>261</v>
      </c>
      <c r="I255" s="56" t="s">
        <v>262</v>
      </c>
      <c r="J255" s="5">
        <v>575</v>
      </c>
      <c r="K255" s="5">
        <v>84090</v>
      </c>
      <c r="L255" s="57" t="s">
        <v>249</v>
      </c>
    </row>
    <row r="256" spans="1:12" hidden="1" x14ac:dyDescent="0.2">
      <c r="A256" s="55" t="s">
        <v>241</v>
      </c>
      <c r="B256" s="56" t="s">
        <v>536</v>
      </c>
      <c r="C256" s="56" t="s">
        <v>258</v>
      </c>
      <c r="D256" s="56">
        <v>1157</v>
      </c>
      <c r="E256" s="56" t="s">
        <v>92</v>
      </c>
      <c r="F256" s="56" t="s">
        <v>539</v>
      </c>
      <c r="G256" s="56" t="s">
        <v>328</v>
      </c>
      <c r="H256" s="56" t="s">
        <v>261</v>
      </c>
      <c r="I256" s="56" t="s">
        <v>262</v>
      </c>
      <c r="J256" s="5">
        <v>150</v>
      </c>
      <c r="K256" s="5">
        <v>84240</v>
      </c>
      <c r="L256" s="57" t="s">
        <v>249</v>
      </c>
    </row>
    <row r="257" spans="1:12" hidden="1" x14ac:dyDescent="0.2">
      <c r="A257" s="55" t="s">
        <v>241</v>
      </c>
      <c r="B257" s="56" t="s">
        <v>536</v>
      </c>
      <c r="C257" s="56" t="s">
        <v>258</v>
      </c>
      <c r="D257" s="56">
        <v>1158</v>
      </c>
      <c r="E257" s="56" t="s">
        <v>92</v>
      </c>
      <c r="F257" s="56" t="s">
        <v>540</v>
      </c>
      <c r="G257" s="56" t="s">
        <v>328</v>
      </c>
      <c r="H257" s="56" t="s">
        <v>261</v>
      </c>
      <c r="I257" s="56" t="s">
        <v>262</v>
      </c>
      <c r="J257" s="5">
        <v>150</v>
      </c>
      <c r="K257" s="5">
        <v>84390</v>
      </c>
      <c r="L257" s="57" t="s">
        <v>249</v>
      </c>
    </row>
    <row r="258" spans="1:12" hidden="1" x14ac:dyDescent="0.2">
      <c r="A258" s="55" t="s">
        <v>241</v>
      </c>
      <c r="B258" s="56" t="s">
        <v>536</v>
      </c>
      <c r="C258" s="56" t="s">
        <v>258</v>
      </c>
      <c r="D258" s="56">
        <v>1159</v>
      </c>
      <c r="E258" s="56" t="s">
        <v>92</v>
      </c>
      <c r="F258" s="56" t="s">
        <v>541</v>
      </c>
      <c r="G258" s="56" t="s">
        <v>444</v>
      </c>
      <c r="H258" s="56" t="s">
        <v>261</v>
      </c>
      <c r="I258" s="56" t="s">
        <v>262</v>
      </c>
      <c r="J258" s="5">
        <v>35</v>
      </c>
      <c r="K258" s="5">
        <v>84425</v>
      </c>
      <c r="L258" s="57" t="s">
        <v>248</v>
      </c>
    </row>
    <row r="259" spans="1:12" hidden="1" x14ac:dyDescent="0.2">
      <c r="A259" s="55" t="s">
        <v>241</v>
      </c>
      <c r="B259" s="56" t="s">
        <v>542</v>
      </c>
      <c r="C259" s="56" t="s">
        <v>258</v>
      </c>
      <c r="D259" s="56">
        <v>1160</v>
      </c>
      <c r="E259" s="56" t="s">
        <v>92</v>
      </c>
      <c r="F259" s="56" t="s">
        <v>543</v>
      </c>
      <c r="G259" s="56" t="s">
        <v>444</v>
      </c>
      <c r="H259" s="56" t="s">
        <v>261</v>
      </c>
      <c r="I259" s="56" t="s">
        <v>262</v>
      </c>
      <c r="J259" s="5">
        <v>35</v>
      </c>
      <c r="K259" s="5">
        <v>84460</v>
      </c>
      <c r="L259" s="57" t="s">
        <v>248</v>
      </c>
    </row>
    <row r="260" spans="1:12" hidden="1" x14ac:dyDescent="0.2">
      <c r="A260" s="55" t="s">
        <v>241</v>
      </c>
      <c r="B260" s="56" t="s">
        <v>542</v>
      </c>
      <c r="C260" s="56" t="s">
        <v>258</v>
      </c>
      <c r="D260" s="56">
        <v>1161</v>
      </c>
      <c r="E260" s="56" t="s">
        <v>92</v>
      </c>
      <c r="F260" s="56" t="s">
        <v>544</v>
      </c>
      <c r="G260" s="56" t="s">
        <v>444</v>
      </c>
      <c r="H260" s="56" t="s">
        <v>261</v>
      </c>
      <c r="I260" s="56" t="s">
        <v>262</v>
      </c>
      <c r="J260" s="5">
        <v>35</v>
      </c>
      <c r="K260" s="5">
        <v>84495</v>
      </c>
      <c r="L260" s="57" t="s">
        <v>248</v>
      </c>
    </row>
    <row r="261" spans="1:12" hidden="1" x14ac:dyDescent="0.2">
      <c r="A261" s="55" t="s">
        <v>241</v>
      </c>
      <c r="B261" s="56" t="s">
        <v>542</v>
      </c>
      <c r="C261" s="56" t="s">
        <v>258</v>
      </c>
      <c r="D261" s="56">
        <v>1162</v>
      </c>
      <c r="E261" s="56" t="s">
        <v>92</v>
      </c>
      <c r="F261" s="56" t="s">
        <v>545</v>
      </c>
      <c r="G261" s="56" t="s">
        <v>444</v>
      </c>
      <c r="H261" s="56" t="s">
        <v>261</v>
      </c>
      <c r="I261" s="56" t="s">
        <v>262</v>
      </c>
      <c r="J261" s="5">
        <v>35</v>
      </c>
      <c r="K261" s="5">
        <v>84530</v>
      </c>
      <c r="L261" s="57" t="s">
        <v>248</v>
      </c>
    </row>
    <row r="262" spans="1:12" hidden="1" x14ac:dyDescent="0.2">
      <c r="A262" s="55" t="s">
        <v>241</v>
      </c>
      <c r="B262" s="56" t="s">
        <v>542</v>
      </c>
      <c r="C262" s="56" t="s">
        <v>258</v>
      </c>
      <c r="D262" s="56">
        <v>1163</v>
      </c>
      <c r="E262" s="56" t="s">
        <v>92</v>
      </c>
      <c r="F262" s="56" t="s">
        <v>546</v>
      </c>
      <c r="G262" s="56" t="s">
        <v>444</v>
      </c>
      <c r="H262" s="56" t="s">
        <v>261</v>
      </c>
      <c r="I262" s="56" t="s">
        <v>262</v>
      </c>
      <c r="J262" s="5">
        <v>35</v>
      </c>
      <c r="K262" s="5">
        <v>84565</v>
      </c>
      <c r="L262" s="57" t="s">
        <v>248</v>
      </c>
    </row>
    <row r="263" spans="1:12" hidden="1" x14ac:dyDescent="0.2">
      <c r="A263" s="55" t="s">
        <v>241</v>
      </c>
      <c r="B263" s="56" t="s">
        <v>542</v>
      </c>
      <c r="C263" s="56" t="s">
        <v>258</v>
      </c>
      <c r="D263" s="56">
        <v>1164</v>
      </c>
      <c r="E263" s="56" t="s">
        <v>92</v>
      </c>
      <c r="F263" s="56" t="s">
        <v>547</v>
      </c>
      <c r="G263" s="56" t="s">
        <v>444</v>
      </c>
      <c r="H263" s="56" t="s">
        <v>261</v>
      </c>
      <c r="I263" s="56" t="s">
        <v>262</v>
      </c>
      <c r="J263" s="5">
        <v>35</v>
      </c>
      <c r="K263" s="5">
        <v>84600</v>
      </c>
      <c r="L263" s="57" t="s">
        <v>248</v>
      </c>
    </row>
    <row r="264" spans="1:12" hidden="1" x14ac:dyDescent="0.2">
      <c r="A264" s="55" t="s">
        <v>241</v>
      </c>
      <c r="B264" s="56" t="s">
        <v>548</v>
      </c>
      <c r="C264" s="56" t="s">
        <v>258</v>
      </c>
      <c r="D264" s="56">
        <v>1166</v>
      </c>
      <c r="E264" s="56" t="s">
        <v>92</v>
      </c>
      <c r="F264" s="56" t="s">
        <v>549</v>
      </c>
      <c r="G264" s="56" t="s">
        <v>550</v>
      </c>
      <c r="H264" s="56" t="s">
        <v>261</v>
      </c>
      <c r="I264" s="56" t="s">
        <v>262</v>
      </c>
      <c r="J264" s="5">
        <v>575</v>
      </c>
      <c r="K264" s="5">
        <v>85175</v>
      </c>
      <c r="L264" s="57" t="s">
        <v>249</v>
      </c>
    </row>
    <row r="265" spans="1:12" hidden="1" x14ac:dyDescent="0.2">
      <c r="A265" s="55" t="s">
        <v>241</v>
      </c>
      <c r="B265" s="56" t="s">
        <v>548</v>
      </c>
      <c r="C265" s="56" t="s">
        <v>258</v>
      </c>
      <c r="D265" s="56">
        <v>1168</v>
      </c>
      <c r="E265" s="56" t="s">
        <v>92</v>
      </c>
      <c r="F265" s="56" t="s">
        <v>551</v>
      </c>
      <c r="G265" s="56" t="s">
        <v>270</v>
      </c>
      <c r="H265" s="56" t="s">
        <v>261</v>
      </c>
      <c r="I265" s="56" t="s">
        <v>262</v>
      </c>
      <c r="J265" s="5">
        <v>575</v>
      </c>
      <c r="K265" s="5">
        <v>85750</v>
      </c>
      <c r="L265" s="57" t="s">
        <v>249</v>
      </c>
    </row>
    <row r="266" spans="1:12" hidden="1" x14ac:dyDescent="0.2">
      <c r="A266" s="55" t="s">
        <v>241</v>
      </c>
      <c r="B266" s="56" t="s">
        <v>548</v>
      </c>
      <c r="C266" s="56" t="s">
        <v>266</v>
      </c>
      <c r="D266" s="56">
        <v>1165</v>
      </c>
      <c r="E266" s="56" t="s">
        <v>92</v>
      </c>
      <c r="F266" s="56" t="s">
        <v>267</v>
      </c>
      <c r="G266" s="56" t="s">
        <v>294</v>
      </c>
      <c r="H266" s="56" t="s">
        <v>261</v>
      </c>
      <c r="I266" s="56" t="s">
        <v>262</v>
      </c>
      <c r="J266" s="5">
        <v>-500</v>
      </c>
      <c r="K266" s="5">
        <v>85250</v>
      </c>
      <c r="L266" s="57" t="s">
        <v>249</v>
      </c>
    </row>
    <row r="267" spans="1:12" hidden="1" x14ac:dyDescent="0.2">
      <c r="A267" s="55" t="s">
        <v>241</v>
      </c>
      <c r="B267" s="56" t="s">
        <v>548</v>
      </c>
      <c r="C267" s="56" t="s">
        <v>258</v>
      </c>
      <c r="D267" s="56">
        <v>1167</v>
      </c>
      <c r="E267" s="56" t="s">
        <v>92</v>
      </c>
      <c r="F267" s="56" t="s">
        <v>552</v>
      </c>
      <c r="G267" s="56" t="s">
        <v>444</v>
      </c>
      <c r="H267" s="56" t="s">
        <v>261</v>
      </c>
      <c r="I267" s="56" t="s">
        <v>262</v>
      </c>
      <c r="J267" s="5">
        <v>35</v>
      </c>
      <c r="K267" s="5">
        <v>85285</v>
      </c>
      <c r="L267" s="57" t="s">
        <v>248</v>
      </c>
    </row>
    <row r="268" spans="1:12" hidden="1" x14ac:dyDescent="0.2">
      <c r="A268" s="55" t="s">
        <v>241</v>
      </c>
      <c r="B268" s="56" t="s">
        <v>553</v>
      </c>
      <c r="C268" s="56" t="s">
        <v>258</v>
      </c>
      <c r="D268" s="56">
        <v>1169</v>
      </c>
      <c r="E268" s="56" t="s">
        <v>92</v>
      </c>
      <c r="F268" s="56" t="s">
        <v>554</v>
      </c>
      <c r="G268" s="56" t="s">
        <v>444</v>
      </c>
      <c r="H268" s="56" t="s">
        <v>261</v>
      </c>
      <c r="I268" s="56" t="s">
        <v>262</v>
      </c>
      <c r="J268" s="5">
        <v>35</v>
      </c>
      <c r="K268" s="5">
        <v>85320</v>
      </c>
      <c r="L268" s="57" t="s">
        <v>248</v>
      </c>
    </row>
    <row r="269" spans="1:12" hidden="1" x14ac:dyDescent="0.2">
      <c r="A269" s="55" t="s">
        <v>241</v>
      </c>
      <c r="B269" s="56" t="s">
        <v>555</v>
      </c>
      <c r="C269" s="56" t="s">
        <v>258</v>
      </c>
      <c r="D269" s="56">
        <v>1170</v>
      </c>
      <c r="E269" s="56" t="s">
        <v>92</v>
      </c>
      <c r="F269" s="56" t="s">
        <v>556</v>
      </c>
      <c r="G269" s="56" t="s">
        <v>287</v>
      </c>
      <c r="H269" s="56" t="s">
        <v>261</v>
      </c>
      <c r="I269" s="56" t="s">
        <v>262</v>
      </c>
      <c r="J269" s="5">
        <v>575</v>
      </c>
      <c r="K269" s="5">
        <v>85895</v>
      </c>
      <c r="L269" s="57" t="s">
        <v>249</v>
      </c>
    </row>
    <row r="270" spans="1:12" hidden="1" x14ac:dyDescent="0.2">
      <c r="A270" s="55" t="s">
        <v>241</v>
      </c>
      <c r="B270" s="56" t="s">
        <v>557</v>
      </c>
      <c r="C270" s="56" t="s">
        <v>258</v>
      </c>
      <c r="D270" s="56">
        <v>1171</v>
      </c>
      <c r="E270" s="56" t="s">
        <v>92</v>
      </c>
      <c r="F270" s="56" t="s">
        <v>558</v>
      </c>
      <c r="G270" s="56" t="s">
        <v>287</v>
      </c>
      <c r="H270" s="56" t="s">
        <v>261</v>
      </c>
      <c r="I270" s="56" t="s">
        <v>262</v>
      </c>
      <c r="J270" s="5">
        <v>575</v>
      </c>
      <c r="K270" s="5">
        <v>86470</v>
      </c>
      <c r="L270" s="57" t="s">
        <v>249</v>
      </c>
    </row>
    <row r="271" spans="1:12" hidden="1" x14ac:dyDescent="0.2">
      <c r="A271" s="55" t="s">
        <v>241</v>
      </c>
      <c r="B271" s="56" t="s">
        <v>557</v>
      </c>
      <c r="C271" s="56" t="s">
        <v>258</v>
      </c>
      <c r="D271" s="56">
        <v>1172</v>
      </c>
      <c r="E271" s="56" t="s">
        <v>92</v>
      </c>
      <c r="F271" s="56" t="s">
        <v>559</v>
      </c>
      <c r="G271" s="56" t="s">
        <v>560</v>
      </c>
      <c r="H271" s="56" t="s">
        <v>261</v>
      </c>
      <c r="I271" s="56" t="s">
        <v>262</v>
      </c>
      <c r="J271" s="5">
        <v>500</v>
      </c>
      <c r="K271" s="5">
        <v>86970</v>
      </c>
      <c r="L271" s="57" t="s">
        <v>249</v>
      </c>
    </row>
    <row r="272" spans="1:12" hidden="1" x14ac:dyDescent="0.2">
      <c r="A272" s="55" t="s">
        <v>241</v>
      </c>
      <c r="B272" s="56" t="s">
        <v>557</v>
      </c>
      <c r="C272" s="56" t="s">
        <v>258</v>
      </c>
      <c r="D272" s="56">
        <v>1173</v>
      </c>
      <c r="E272" s="56" t="s">
        <v>92</v>
      </c>
      <c r="F272" s="56" t="s">
        <v>561</v>
      </c>
      <c r="G272" s="56" t="s">
        <v>560</v>
      </c>
      <c r="H272" s="56" t="s">
        <v>261</v>
      </c>
      <c r="I272" s="56" t="s">
        <v>262</v>
      </c>
      <c r="J272" s="5">
        <v>500</v>
      </c>
      <c r="K272" s="5">
        <v>87470</v>
      </c>
      <c r="L272" s="57" t="s">
        <v>249</v>
      </c>
    </row>
    <row r="273" spans="1:12" hidden="1" x14ac:dyDescent="0.2">
      <c r="A273" s="55" t="s">
        <v>241</v>
      </c>
      <c r="B273" s="56" t="s">
        <v>557</v>
      </c>
      <c r="C273" s="56" t="s">
        <v>258</v>
      </c>
      <c r="D273" s="56">
        <v>1174</v>
      </c>
      <c r="E273" s="56" t="s">
        <v>92</v>
      </c>
      <c r="F273" s="56" t="s">
        <v>562</v>
      </c>
      <c r="G273" s="56" t="s">
        <v>289</v>
      </c>
      <c r="H273" s="56" t="s">
        <v>261</v>
      </c>
      <c r="I273" s="56" t="s">
        <v>262</v>
      </c>
      <c r="J273" s="5">
        <v>125</v>
      </c>
      <c r="K273" s="5">
        <v>87595</v>
      </c>
      <c r="L273" s="57" t="s">
        <v>249</v>
      </c>
    </row>
    <row r="274" spans="1:12" hidden="1" x14ac:dyDescent="0.2">
      <c r="A274" s="55" t="s">
        <v>241</v>
      </c>
      <c r="B274" s="56" t="s">
        <v>563</v>
      </c>
      <c r="C274" s="56" t="s">
        <v>258</v>
      </c>
      <c r="D274" s="56">
        <v>1175</v>
      </c>
      <c r="E274" s="56" t="s">
        <v>92</v>
      </c>
      <c r="F274" s="56" t="s">
        <v>564</v>
      </c>
      <c r="G274" s="56" t="s">
        <v>565</v>
      </c>
      <c r="H274" s="56" t="s">
        <v>261</v>
      </c>
      <c r="I274" s="56" t="s">
        <v>262</v>
      </c>
      <c r="J274" s="5">
        <v>575</v>
      </c>
      <c r="K274" s="5">
        <v>88170</v>
      </c>
      <c r="L274" s="57" t="s">
        <v>249</v>
      </c>
    </row>
    <row r="275" spans="1:12" hidden="1" x14ac:dyDescent="0.2">
      <c r="A275" s="55" t="s">
        <v>241</v>
      </c>
      <c r="B275" s="56" t="s">
        <v>566</v>
      </c>
      <c r="C275" s="56" t="s">
        <v>258</v>
      </c>
      <c r="D275" s="56">
        <v>1176</v>
      </c>
      <c r="E275" s="56" t="s">
        <v>92</v>
      </c>
      <c r="F275" s="56" t="s">
        <v>567</v>
      </c>
      <c r="G275" s="56" t="s">
        <v>444</v>
      </c>
      <c r="H275" s="56" t="s">
        <v>261</v>
      </c>
      <c r="I275" s="56" t="s">
        <v>262</v>
      </c>
      <c r="J275" s="5">
        <v>35</v>
      </c>
      <c r="K275" s="5">
        <v>88205</v>
      </c>
      <c r="L275" s="57" t="s">
        <v>248</v>
      </c>
    </row>
    <row r="276" spans="1:12" hidden="1" x14ac:dyDescent="0.2">
      <c r="A276" s="55" t="s">
        <v>241</v>
      </c>
      <c r="B276" s="56" t="s">
        <v>568</v>
      </c>
      <c r="C276" s="56" t="s">
        <v>258</v>
      </c>
      <c r="D276" s="56">
        <v>1177</v>
      </c>
      <c r="E276" s="56" t="s">
        <v>92</v>
      </c>
      <c r="F276" s="56" t="s">
        <v>569</v>
      </c>
      <c r="G276" s="56" t="s">
        <v>444</v>
      </c>
      <c r="H276" s="56" t="s">
        <v>261</v>
      </c>
      <c r="I276" s="56" t="s">
        <v>262</v>
      </c>
      <c r="J276" s="5">
        <v>35</v>
      </c>
      <c r="K276" s="5">
        <v>88240</v>
      </c>
      <c r="L276" s="57" t="s">
        <v>248</v>
      </c>
    </row>
    <row r="277" spans="1:12" hidden="1" x14ac:dyDescent="0.2">
      <c r="A277" s="55" t="s">
        <v>241</v>
      </c>
      <c r="B277" s="56" t="s">
        <v>568</v>
      </c>
      <c r="C277" s="56" t="s">
        <v>258</v>
      </c>
      <c r="D277" s="56">
        <v>1178</v>
      </c>
      <c r="E277" s="56" t="s">
        <v>92</v>
      </c>
      <c r="F277" s="56" t="s">
        <v>570</v>
      </c>
      <c r="G277" s="56" t="s">
        <v>328</v>
      </c>
      <c r="H277" s="56" t="s">
        <v>261</v>
      </c>
      <c r="I277" s="56" t="s">
        <v>262</v>
      </c>
      <c r="J277" s="5">
        <v>300</v>
      </c>
      <c r="K277" s="5">
        <v>88540</v>
      </c>
      <c r="L277" s="57" t="s">
        <v>249</v>
      </c>
    </row>
    <row r="278" spans="1:12" hidden="1" x14ac:dyDescent="0.2">
      <c r="A278" s="55" t="s">
        <v>241</v>
      </c>
      <c r="B278" s="56" t="s">
        <v>568</v>
      </c>
      <c r="C278" s="56" t="s">
        <v>258</v>
      </c>
      <c r="D278" s="56">
        <v>1179</v>
      </c>
      <c r="E278" s="56" t="s">
        <v>92</v>
      </c>
      <c r="F278" s="56" t="s">
        <v>571</v>
      </c>
      <c r="G278" s="56" t="s">
        <v>444</v>
      </c>
      <c r="H278" s="56" t="s">
        <v>261</v>
      </c>
      <c r="I278" s="56" t="s">
        <v>262</v>
      </c>
      <c r="J278" s="5">
        <v>35</v>
      </c>
      <c r="K278" s="5">
        <v>88575</v>
      </c>
      <c r="L278" s="57" t="s">
        <v>248</v>
      </c>
    </row>
    <row r="279" spans="1:12" hidden="1" x14ac:dyDescent="0.2">
      <c r="A279" s="55" t="s">
        <v>241</v>
      </c>
      <c r="B279" s="56" t="s">
        <v>572</v>
      </c>
      <c r="C279" s="56" t="s">
        <v>258</v>
      </c>
      <c r="D279" s="56">
        <v>1180</v>
      </c>
      <c r="E279" s="56" t="s">
        <v>92</v>
      </c>
      <c r="F279" s="56" t="s">
        <v>573</v>
      </c>
      <c r="G279" s="56" t="s">
        <v>287</v>
      </c>
      <c r="H279" s="56" t="s">
        <v>261</v>
      </c>
      <c r="I279" s="56" t="s">
        <v>262</v>
      </c>
      <c r="J279" s="5">
        <v>575</v>
      </c>
      <c r="K279" s="5">
        <v>89150</v>
      </c>
      <c r="L279" s="57" t="s">
        <v>249</v>
      </c>
    </row>
    <row r="280" spans="1:12" hidden="1" x14ac:dyDescent="0.2">
      <c r="A280" s="55" t="s">
        <v>241</v>
      </c>
      <c r="B280" s="56" t="s">
        <v>572</v>
      </c>
      <c r="C280" s="56" t="s">
        <v>258</v>
      </c>
      <c r="D280" s="56">
        <v>1183</v>
      </c>
      <c r="E280" s="56" t="s">
        <v>92</v>
      </c>
      <c r="F280" s="56" t="s">
        <v>574</v>
      </c>
      <c r="G280" s="56" t="s">
        <v>294</v>
      </c>
      <c r="H280" s="56" t="s">
        <v>261</v>
      </c>
      <c r="I280" s="56" t="s">
        <v>262</v>
      </c>
      <c r="J280" s="5">
        <v>575</v>
      </c>
      <c r="K280" s="5">
        <v>89725</v>
      </c>
      <c r="L280" s="57" t="s">
        <v>249</v>
      </c>
    </row>
    <row r="281" spans="1:12" hidden="1" x14ac:dyDescent="0.2">
      <c r="A281" s="55" t="s">
        <v>241</v>
      </c>
      <c r="B281" s="56" t="s">
        <v>572</v>
      </c>
      <c r="C281" s="56" t="s">
        <v>258</v>
      </c>
      <c r="D281" s="56">
        <v>1181</v>
      </c>
      <c r="E281" s="56" t="s">
        <v>92</v>
      </c>
      <c r="F281" s="56" t="s">
        <v>575</v>
      </c>
      <c r="G281" s="56" t="s">
        <v>444</v>
      </c>
      <c r="H281" s="56" t="s">
        <v>261</v>
      </c>
      <c r="I281" s="56" t="s">
        <v>262</v>
      </c>
      <c r="J281" s="5">
        <v>35</v>
      </c>
      <c r="K281" s="5">
        <v>89760</v>
      </c>
      <c r="L281" s="57" t="s">
        <v>248</v>
      </c>
    </row>
    <row r="282" spans="1:12" hidden="1" x14ac:dyDescent="0.2">
      <c r="A282" s="55" t="s">
        <v>241</v>
      </c>
      <c r="B282" s="56" t="s">
        <v>572</v>
      </c>
      <c r="C282" s="56" t="s">
        <v>258</v>
      </c>
      <c r="D282" s="56">
        <v>1184</v>
      </c>
      <c r="E282" s="56" t="s">
        <v>92</v>
      </c>
      <c r="F282" s="56" t="s">
        <v>574</v>
      </c>
      <c r="G282" s="56" t="s">
        <v>294</v>
      </c>
      <c r="H282" s="56" t="s">
        <v>261</v>
      </c>
      <c r="I282" s="56" t="s">
        <v>262</v>
      </c>
      <c r="J282" s="5">
        <v>575</v>
      </c>
      <c r="K282" s="5">
        <v>90335</v>
      </c>
      <c r="L282" s="57" t="s">
        <v>249</v>
      </c>
    </row>
    <row r="283" spans="1:12" hidden="1" x14ac:dyDescent="0.2">
      <c r="A283" s="55" t="s">
        <v>241</v>
      </c>
      <c r="B283" s="56" t="s">
        <v>576</v>
      </c>
      <c r="C283" s="56" t="s">
        <v>266</v>
      </c>
      <c r="D283" s="56">
        <v>1186</v>
      </c>
      <c r="E283" s="56" t="s">
        <v>92</v>
      </c>
      <c r="F283" s="56" t="s">
        <v>577</v>
      </c>
      <c r="G283" s="56" t="s">
        <v>446</v>
      </c>
      <c r="H283" s="56" t="s">
        <v>261</v>
      </c>
      <c r="I283" s="56" t="s">
        <v>262</v>
      </c>
      <c r="J283" s="5">
        <v>-500</v>
      </c>
      <c r="K283" s="5">
        <v>89835</v>
      </c>
      <c r="L283" s="57" t="s">
        <v>249</v>
      </c>
    </row>
    <row r="284" spans="1:12" hidden="1" x14ac:dyDescent="0.2">
      <c r="A284" s="55" t="s">
        <v>241</v>
      </c>
      <c r="B284" s="56" t="s">
        <v>576</v>
      </c>
      <c r="C284" s="56" t="s">
        <v>258</v>
      </c>
      <c r="D284" s="56">
        <v>1182</v>
      </c>
      <c r="E284" s="56" t="s">
        <v>92</v>
      </c>
      <c r="F284" s="56" t="s">
        <v>578</v>
      </c>
      <c r="G284" s="56" t="s">
        <v>338</v>
      </c>
      <c r="H284" s="56" t="s">
        <v>261</v>
      </c>
      <c r="I284" s="56" t="s">
        <v>262</v>
      </c>
      <c r="J284" s="5">
        <v>650</v>
      </c>
      <c r="K284" s="5">
        <v>90485</v>
      </c>
      <c r="L284" s="57" t="s">
        <v>249</v>
      </c>
    </row>
    <row r="285" spans="1:12" hidden="1" x14ac:dyDescent="0.2">
      <c r="A285" s="55" t="s">
        <v>241</v>
      </c>
      <c r="B285" s="56" t="s">
        <v>576</v>
      </c>
      <c r="C285" s="56" t="s">
        <v>258</v>
      </c>
      <c r="D285" s="56">
        <v>1185</v>
      </c>
      <c r="E285" s="56" t="s">
        <v>92</v>
      </c>
      <c r="F285" s="56" t="s">
        <v>579</v>
      </c>
      <c r="G285" s="56" t="s">
        <v>287</v>
      </c>
      <c r="H285" s="56" t="s">
        <v>261</v>
      </c>
      <c r="I285" s="56" t="s">
        <v>262</v>
      </c>
      <c r="J285" s="5">
        <v>575</v>
      </c>
      <c r="K285" s="5">
        <v>91060</v>
      </c>
      <c r="L285" s="57" t="s">
        <v>249</v>
      </c>
    </row>
    <row r="286" spans="1:12" hidden="1" x14ac:dyDescent="0.2">
      <c r="A286" s="55" t="s">
        <v>241</v>
      </c>
      <c r="B286" s="56" t="s">
        <v>580</v>
      </c>
      <c r="C286" s="56" t="s">
        <v>258</v>
      </c>
      <c r="D286" s="56">
        <v>1188</v>
      </c>
      <c r="E286" s="56" t="s">
        <v>92</v>
      </c>
      <c r="F286" s="56" t="s">
        <v>581</v>
      </c>
      <c r="G286" s="56" t="s">
        <v>303</v>
      </c>
      <c r="H286" s="56" t="s">
        <v>261</v>
      </c>
      <c r="I286" s="56" t="s">
        <v>262</v>
      </c>
      <c r="J286" s="5">
        <v>75</v>
      </c>
      <c r="K286" s="5">
        <v>91135</v>
      </c>
      <c r="L286" s="57" t="s">
        <v>249</v>
      </c>
    </row>
    <row r="287" spans="1:12" hidden="1" x14ac:dyDescent="0.2">
      <c r="A287" s="55" t="s">
        <v>241</v>
      </c>
      <c r="B287" s="56" t="s">
        <v>582</v>
      </c>
      <c r="C287" s="56" t="s">
        <v>258</v>
      </c>
      <c r="D287" s="56">
        <v>1189</v>
      </c>
      <c r="E287" s="56" t="s">
        <v>92</v>
      </c>
      <c r="F287" s="56" t="s">
        <v>583</v>
      </c>
      <c r="G287" s="56" t="s">
        <v>294</v>
      </c>
      <c r="H287" s="56" t="s">
        <v>261</v>
      </c>
      <c r="I287" s="56" t="s">
        <v>262</v>
      </c>
      <c r="J287" s="5">
        <v>575</v>
      </c>
      <c r="K287" s="5">
        <v>91710</v>
      </c>
      <c r="L287" s="57" t="s">
        <v>249</v>
      </c>
    </row>
    <row r="288" spans="1:12" hidden="1" x14ac:dyDescent="0.2">
      <c r="A288" s="55" t="s">
        <v>241</v>
      </c>
      <c r="B288" s="56" t="s">
        <v>582</v>
      </c>
      <c r="C288" s="56" t="s">
        <v>258</v>
      </c>
      <c r="D288" s="56">
        <v>1192</v>
      </c>
      <c r="E288" s="56" t="s">
        <v>92</v>
      </c>
      <c r="F288" s="56" t="s">
        <v>584</v>
      </c>
      <c r="G288" s="56" t="s">
        <v>289</v>
      </c>
      <c r="H288" s="56" t="s">
        <v>261</v>
      </c>
      <c r="I288" s="56" t="s">
        <v>262</v>
      </c>
      <c r="J288" s="5">
        <v>125</v>
      </c>
      <c r="K288" s="5">
        <v>91835</v>
      </c>
      <c r="L288" s="57" t="s">
        <v>249</v>
      </c>
    </row>
    <row r="289" spans="1:12" hidden="1" x14ac:dyDescent="0.2">
      <c r="A289" s="55" t="s">
        <v>241</v>
      </c>
      <c r="B289" s="56" t="s">
        <v>582</v>
      </c>
      <c r="C289" s="56" t="s">
        <v>258</v>
      </c>
      <c r="D289" s="56">
        <v>1191</v>
      </c>
      <c r="E289" s="56" t="s">
        <v>92</v>
      </c>
      <c r="F289" s="56" t="s">
        <v>585</v>
      </c>
      <c r="G289" s="56" t="s">
        <v>446</v>
      </c>
      <c r="H289" s="56" t="s">
        <v>261</v>
      </c>
      <c r="I289" s="56" t="s">
        <v>262</v>
      </c>
      <c r="J289" s="5">
        <v>275</v>
      </c>
      <c r="K289" s="5">
        <v>92110</v>
      </c>
      <c r="L289" s="57" t="s">
        <v>249</v>
      </c>
    </row>
    <row r="290" spans="1:12" hidden="1" x14ac:dyDescent="0.2">
      <c r="A290" s="55" t="s">
        <v>241</v>
      </c>
      <c r="B290" s="56" t="s">
        <v>582</v>
      </c>
      <c r="C290" s="56" t="s">
        <v>258</v>
      </c>
      <c r="D290" s="56">
        <v>1190</v>
      </c>
      <c r="E290" s="56" t="s">
        <v>92</v>
      </c>
      <c r="F290" s="56" t="s">
        <v>586</v>
      </c>
      <c r="G290" s="56" t="s">
        <v>446</v>
      </c>
      <c r="H290" s="56" t="s">
        <v>261</v>
      </c>
      <c r="I290" s="56" t="s">
        <v>262</v>
      </c>
      <c r="J290" s="5">
        <v>575</v>
      </c>
      <c r="K290" s="5">
        <v>92685</v>
      </c>
      <c r="L290" s="57" t="s">
        <v>249</v>
      </c>
    </row>
    <row r="291" spans="1:12" hidden="1" x14ac:dyDescent="0.2">
      <c r="A291" s="55" t="s">
        <v>241</v>
      </c>
      <c r="B291" s="56" t="s">
        <v>587</v>
      </c>
      <c r="C291" s="56" t="s">
        <v>258</v>
      </c>
      <c r="D291" s="56">
        <v>1193</v>
      </c>
      <c r="E291" s="56" t="s">
        <v>92</v>
      </c>
      <c r="F291" s="56" t="s">
        <v>588</v>
      </c>
      <c r="G291" s="56" t="s">
        <v>294</v>
      </c>
      <c r="H291" s="56" t="s">
        <v>261</v>
      </c>
      <c r="I291" s="56" t="s">
        <v>262</v>
      </c>
      <c r="J291" s="5">
        <v>575</v>
      </c>
      <c r="K291" s="5">
        <v>93260</v>
      </c>
      <c r="L291" s="57" t="s">
        <v>249</v>
      </c>
    </row>
    <row r="292" spans="1:12" hidden="1" x14ac:dyDescent="0.2">
      <c r="A292" s="55" t="s">
        <v>241</v>
      </c>
      <c r="B292" s="56" t="s">
        <v>589</v>
      </c>
      <c r="C292" s="56" t="s">
        <v>258</v>
      </c>
      <c r="D292" s="56">
        <v>1194</v>
      </c>
      <c r="E292" s="56" t="s">
        <v>92</v>
      </c>
      <c r="F292" s="56" t="s">
        <v>590</v>
      </c>
      <c r="G292" s="56" t="s">
        <v>446</v>
      </c>
      <c r="H292" s="56" t="s">
        <v>261</v>
      </c>
      <c r="I292" s="56" t="s">
        <v>262</v>
      </c>
      <c r="J292" s="5">
        <v>275</v>
      </c>
      <c r="K292" s="5">
        <v>93535</v>
      </c>
      <c r="L292" s="57" t="s">
        <v>249</v>
      </c>
    </row>
    <row r="293" spans="1:12" hidden="1" x14ac:dyDescent="0.2">
      <c r="A293" s="55" t="s">
        <v>241</v>
      </c>
      <c r="B293" s="56" t="s">
        <v>589</v>
      </c>
      <c r="C293" s="56" t="s">
        <v>266</v>
      </c>
      <c r="D293" s="56">
        <v>1195</v>
      </c>
      <c r="E293" s="56" t="s">
        <v>92</v>
      </c>
      <c r="F293" s="56" t="s">
        <v>586</v>
      </c>
      <c r="G293" s="56" t="s">
        <v>446</v>
      </c>
      <c r="H293" s="56" t="s">
        <v>261</v>
      </c>
      <c r="I293" s="56" t="s">
        <v>262</v>
      </c>
      <c r="J293" s="5">
        <v>-80</v>
      </c>
      <c r="K293" s="5">
        <v>93455</v>
      </c>
      <c r="L293" s="57" t="s">
        <v>249</v>
      </c>
    </row>
    <row r="294" spans="1:12" hidden="1" x14ac:dyDescent="0.2">
      <c r="A294" s="55" t="s">
        <v>241</v>
      </c>
      <c r="B294" s="56" t="s">
        <v>589</v>
      </c>
      <c r="C294" s="56" t="s">
        <v>258</v>
      </c>
      <c r="D294" s="56">
        <v>1196</v>
      </c>
      <c r="E294" s="56" t="s">
        <v>92</v>
      </c>
      <c r="F294" s="56" t="s">
        <v>591</v>
      </c>
      <c r="G294" s="56" t="s">
        <v>294</v>
      </c>
      <c r="H294" s="56" t="s">
        <v>261</v>
      </c>
      <c r="I294" s="56" t="s">
        <v>262</v>
      </c>
      <c r="J294" s="5">
        <v>575</v>
      </c>
      <c r="K294" s="5">
        <v>94030</v>
      </c>
      <c r="L294" s="57" t="s">
        <v>249</v>
      </c>
    </row>
    <row r="295" spans="1:12" hidden="1" x14ac:dyDescent="0.2">
      <c r="A295" s="55" t="s">
        <v>241</v>
      </c>
      <c r="B295" s="56" t="s">
        <v>592</v>
      </c>
      <c r="C295" s="56" t="s">
        <v>258</v>
      </c>
      <c r="D295" s="56">
        <v>1198</v>
      </c>
      <c r="E295" s="56" t="s">
        <v>92</v>
      </c>
      <c r="F295" s="56" t="s">
        <v>593</v>
      </c>
      <c r="G295" s="56" t="s">
        <v>594</v>
      </c>
      <c r="H295" s="56" t="s">
        <v>261</v>
      </c>
      <c r="I295" s="56" t="s">
        <v>262</v>
      </c>
      <c r="J295" s="5">
        <v>5000</v>
      </c>
      <c r="K295" s="5">
        <v>99030</v>
      </c>
      <c r="L295" s="5" t="s">
        <v>252</v>
      </c>
    </row>
    <row r="296" spans="1:12" hidden="1" x14ac:dyDescent="0.2">
      <c r="A296" s="55" t="s">
        <v>241</v>
      </c>
      <c r="B296" s="56" t="s">
        <v>592</v>
      </c>
      <c r="C296" s="56" t="s">
        <v>258</v>
      </c>
      <c r="D296" s="56">
        <v>1197</v>
      </c>
      <c r="E296" s="56" t="s">
        <v>92</v>
      </c>
      <c r="F296" s="56" t="s">
        <v>595</v>
      </c>
      <c r="G296" s="56" t="s">
        <v>287</v>
      </c>
      <c r="H296" s="56" t="s">
        <v>261</v>
      </c>
      <c r="I296" s="56" t="s">
        <v>262</v>
      </c>
      <c r="J296" s="5">
        <v>575</v>
      </c>
      <c r="K296" s="5">
        <v>99605</v>
      </c>
      <c r="L296" s="57" t="s">
        <v>249</v>
      </c>
    </row>
    <row r="297" spans="1:12" hidden="1" x14ac:dyDescent="0.2">
      <c r="A297" s="55" t="s">
        <v>241</v>
      </c>
      <c r="B297" s="56" t="s">
        <v>596</v>
      </c>
      <c r="C297" s="56" t="s">
        <v>258</v>
      </c>
      <c r="D297" s="56">
        <v>1200</v>
      </c>
      <c r="E297" s="56" t="s">
        <v>92</v>
      </c>
      <c r="F297" s="56" t="s">
        <v>597</v>
      </c>
      <c r="G297" s="56" t="s">
        <v>294</v>
      </c>
      <c r="H297" s="56" t="s">
        <v>261</v>
      </c>
      <c r="I297" s="56" t="s">
        <v>262</v>
      </c>
      <c r="J297" s="5">
        <v>575</v>
      </c>
      <c r="K297" s="5">
        <v>100180</v>
      </c>
      <c r="L297" s="57" t="s">
        <v>249</v>
      </c>
    </row>
    <row r="298" spans="1:12" hidden="1" x14ac:dyDescent="0.2">
      <c r="A298" s="55" t="s">
        <v>241</v>
      </c>
      <c r="B298" s="56" t="s">
        <v>596</v>
      </c>
      <c r="C298" s="56" t="s">
        <v>258</v>
      </c>
      <c r="D298" s="56">
        <v>1199</v>
      </c>
      <c r="E298" s="56" t="s">
        <v>92</v>
      </c>
      <c r="F298" s="56" t="s">
        <v>598</v>
      </c>
      <c r="G298" s="56" t="s">
        <v>294</v>
      </c>
      <c r="H298" s="56" t="s">
        <v>261</v>
      </c>
      <c r="I298" s="56" t="s">
        <v>262</v>
      </c>
      <c r="J298" s="5">
        <v>575</v>
      </c>
      <c r="K298" s="5">
        <v>100755</v>
      </c>
      <c r="L298" s="57" t="s">
        <v>249</v>
      </c>
    </row>
    <row r="299" spans="1:12" hidden="1" x14ac:dyDescent="0.2">
      <c r="A299" s="55" t="s">
        <v>241</v>
      </c>
      <c r="B299" s="56" t="s">
        <v>599</v>
      </c>
      <c r="C299" s="56" t="s">
        <v>258</v>
      </c>
      <c r="D299" s="56">
        <v>1202</v>
      </c>
      <c r="E299" s="56" t="s">
        <v>92</v>
      </c>
      <c r="F299" s="56" t="s">
        <v>600</v>
      </c>
      <c r="G299" s="56" t="s">
        <v>287</v>
      </c>
      <c r="H299" s="56" t="s">
        <v>261</v>
      </c>
      <c r="I299" s="56" t="s">
        <v>262</v>
      </c>
      <c r="J299" s="5">
        <v>575</v>
      </c>
      <c r="K299" s="5">
        <v>101330</v>
      </c>
      <c r="L299" s="57" t="s">
        <v>249</v>
      </c>
    </row>
    <row r="300" spans="1:12" hidden="1" x14ac:dyDescent="0.2">
      <c r="A300" s="55" t="s">
        <v>241</v>
      </c>
      <c r="B300" s="56" t="s">
        <v>599</v>
      </c>
      <c r="C300" s="56" t="s">
        <v>266</v>
      </c>
      <c r="D300" s="56">
        <v>1205</v>
      </c>
      <c r="E300" s="56" t="s">
        <v>92</v>
      </c>
      <c r="F300" s="56" t="s">
        <v>451</v>
      </c>
      <c r="G300" s="56">
        <v>19</v>
      </c>
      <c r="H300" s="56" t="s">
        <v>261</v>
      </c>
      <c r="I300" s="56" t="s">
        <v>262</v>
      </c>
      <c r="J300" s="5">
        <v>-450</v>
      </c>
      <c r="K300" s="5">
        <v>100880</v>
      </c>
      <c r="L300" s="57" t="s">
        <v>249</v>
      </c>
    </row>
    <row r="301" spans="1:12" hidden="1" x14ac:dyDescent="0.2">
      <c r="A301" s="55" t="s">
        <v>241</v>
      </c>
      <c r="B301" s="56" t="s">
        <v>599</v>
      </c>
      <c r="C301" s="56" t="s">
        <v>258</v>
      </c>
      <c r="D301" s="56">
        <v>1204</v>
      </c>
      <c r="E301" s="56" t="s">
        <v>92</v>
      </c>
      <c r="F301" s="56" t="s">
        <v>601</v>
      </c>
      <c r="G301" s="56" t="s">
        <v>287</v>
      </c>
      <c r="H301" s="56" t="s">
        <v>261</v>
      </c>
      <c r="I301" s="56" t="s">
        <v>262</v>
      </c>
      <c r="J301" s="5">
        <v>575</v>
      </c>
      <c r="K301" s="5">
        <v>101455</v>
      </c>
      <c r="L301" s="57" t="s">
        <v>249</v>
      </c>
    </row>
    <row r="302" spans="1:12" hidden="1" x14ac:dyDescent="0.2">
      <c r="A302" s="55" t="s">
        <v>241</v>
      </c>
      <c r="B302" s="56" t="s">
        <v>599</v>
      </c>
      <c r="C302" s="56" t="s">
        <v>258</v>
      </c>
      <c r="D302" s="56">
        <v>1206</v>
      </c>
      <c r="E302" s="56" t="s">
        <v>92</v>
      </c>
      <c r="F302" s="56" t="s">
        <v>405</v>
      </c>
      <c r="G302" s="56" t="s">
        <v>328</v>
      </c>
      <c r="H302" s="56" t="s">
        <v>261</v>
      </c>
      <c r="I302" s="56" t="s">
        <v>262</v>
      </c>
      <c r="J302" s="5">
        <v>150</v>
      </c>
      <c r="K302" s="5">
        <v>101605</v>
      </c>
      <c r="L302" s="57" t="s">
        <v>249</v>
      </c>
    </row>
    <row r="303" spans="1:12" hidden="1" x14ac:dyDescent="0.2">
      <c r="A303" s="55" t="s">
        <v>241</v>
      </c>
      <c r="B303" s="56" t="s">
        <v>599</v>
      </c>
      <c r="C303" s="56" t="s">
        <v>258</v>
      </c>
      <c r="D303" s="56">
        <v>1202</v>
      </c>
      <c r="E303" s="56" t="s">
        <v>92</v>
      </c>
      <c r="F303" s="56" t="s">
        <v>600</v>
      </c>
      <c r="G303" s="56" t="s">
        <v>324</v>
      </c>
      <c r="H303" s="56" t="s">
        <v>261</v>
      </c>
      <c r="I303" s="56" t="s">
        <v>262</v>
      </c>
      <c r="J303" s="5">
        <v>75</v>
      </c>
      <c r="K303" s="5">
        <v>101680</v>
      </c>
      <c r="L303" s="57" t="s">
        <v>249</v>
      </c>
    </row>
    <row r="304" spans="1:12" hidden="1" x14ac:dyDescent="0.2">
      <c r="A304" s="55" t="s">
        <v>241</v>
      </c>
      <c r="B304" s="56" t="s">
        <v>599</v>
      </c>
      <c r="C304" s="56" t="s">
        <v>258</v>
      </c>
      <c r="D304" s="56">
        <v>1201</v>
      </c>
      <c r="E304" s="56" t="s">
        <v>92</v>
      </c>
      <c r="F304" s="56" t="s">
        <v>602</v>
      </c>
      <c r="G304" s="56" t="s">
        <v>446</v>
      </c>
      <c r="H304" s="56" t="s">
        <v>261</v>
      </c>
      <c r="I304" s="56" t="s">
        <v>262</v>
      </c>
      <c r="J304" s="5">
        <v>25</v>
      </c>
      <c r="K304" s="5">
        <v>101705</v>
      </c>
      <c r="L304" s="57" t="s">
        <v>249</v>
      </c>
    </row>
    <row r="305" spans="1:12" hidden="1" x14ac:dyDescent="0.2">
      <c r="A305" s="55" t="s">
        <v>241</v>
      </c>
      <c r="B305" s="56" t="s">
        <v>599</v>
      </c>
      <c r="C305" s="56" t="s">
        <v>258</v>
      </c>
      <c r="D305" s="56">
        <v>1203</v>
      </c>
      <c r="E305" s="56" t="s">
        <v>92</v>
      </c>
      <c r="F305" s="56" t="s">
        <v>603</v>
      </c>
      <c r="G305" s="56" t="s">
        <v>287</v>
      </c>
      <c r="H305" s="56" t="s">
        <v>261</v>
      </c>
      <c r="I305" s="56" t="s">
        <v>262</v>
      </c>
      <c r="J305" s="5">
        <v>575</v>
      </c>
      <c r="K305" s="5">
        <v>102280</v>
      </c>
      <c r="L305" s="57" t="s">
        <v>249</v>
      </c>
    </row>
    <row r="306" spans="1:12" hidden="1" x14ac:dyDescent="0.2">
      <c r="A306" s="55" t="s">
        <v>241</v>
      </c>
      <c r="B306" s="56" t="s">
        <v>604</v>
      </c>
      <c r="C306" s="56" t="s">
        <v>266</v>
      </c>
      <c r="D306" s="56">
        <v>1208</v>
      </c>
      <c r="E306" s="56" t="s">
        <v>92</v>
      </c>
      <c r="F306" s="56" t="s">
        <v>384</v>
      </c>
      <c r="G306" s="56" t="s">
        <v>287</v>
      </c>
      <c r="H306" s="56" t="s">
        <v>261</v>
      </c>
      <c r="I306" s="56" t="s">
        <v>262</v>
      </c>
      <c r="J306" s="5">
        <v>-500</v>
      </c>
      <c r="K306" s="5">
        <v>101780</v>
      </c>
      <c r="L306" s="57" t="s">
        <v>249</v>
      </c>
    </row>
    <row r="307" spans="1:12" hidden="1" x14ac:dyDescent="0.2">
      <c r="A307" s="55" t="s">
        <v>241</v>
      </c>
      <c r="B307" s="56" t="s">
        <v>604</v>
      </c>
      <c r="C307" s="56" t="s">
        <v>258</v>
      </c>
      <c r="D307" s="56">
        <v>1207</v>
      </c>
      <c r="E307" s="56" t="s">
        <v>92</v>
      </c>
      <c r="F307" s="56" t="s">
        <v>579</v>
      </c>
      <c r="G307" s="56" t="s">
        <v>287</v>
      </c>
      <c r="H307" s="56" t="s">
        <v>261</v>
      </c>
      <c r="I307" s="56" t="s">
        <v>262</v>
      </c>
      <c r="J307" s="5">
        <v>575</v>
      </c>
      <c r="K307" s="5">
        <v>102355</v>
      </c>
      <c r="L307" s="57" t="s">
        <v>249</v>
      </c>
    </row>
    <row r="308" spans="1:12" hidden="1" x14ac:dyDescent="0.2">
      <c r="A308" s="55" t="s">
        <v>241</v>
      </c>
      <c r="B308" s="56" t="s">
        <v>605</v>
      </c>
      <c r="C308" s="56" t="s">
        <v>258</v>
      </c>
      <c r="D308" s="56">
        <v>1209</v>
      </c>
      <c r="E308" s="56" t="s">
        <v>92</v>
      </c>
      <c r="F308" s="56" t="s">
        <v>606</v>
      </c>
      <c r="G308" s="56" t="s">
        <v>294</v>
      </c>
      <c r="H308" s="56" t="s">
        <v>261</v>
      </c>
      <c r="I308" s="56" t="s">
        <v>262</v>
      </c>
      <c r="J308" s="5">
        <v>575</v>
      </c>
      <c r="K308" s="5">
        <v>102930</v>
      </c>
      <c r="L308" s="57" t="s">
        <v>249</v>
      </c>
    </row>
    <row r="309" spans="1:12" hidden="1" x14ac:dyDescent="0.2">
      <c r="A309" s="55" t="s">
        <v>240</v>
      </c>
      <c r="B309" s="56" t="s">
        <v>607</v>
      </c>
      <c r="C309" s="56" t="s">
        <v>258</v>
      </c>
      <c r="D309" s="56">
        <v>1210</v>
      </c>
      <c r="E309" s="56" t="s">
        <v>92</v>
      </c>
      <c r="F309" s="56" t="s">
        <v>608</v>
      </c>
      <c r="G309" s="56" t="s">
        <v>446</v>
      </c>
      <c r="H309" s="56" t="s">
        <v>261</v>
      </c>
      <c r="I309" s="56" t="s">
        <v>262</v>
      </c>
      <c r="J309" s="5">
        <v>65</v>
      </c>
      <c r="K309" s="5">
        <v>102995</v>
      </c>
      <c r="L309" s="57" t="s">
        <v>248</v>
      </c>
    </row>
    <row r="310" spans="1:12" hidden="1" x14ac:dyDescent="0.2">
      <c r="A310" s="55" t="s">
        <v>240</v>
      </c>
      <c r="B310" s="56" t="s">
        <v>609</v>
      </c>
      <c r="C310" s="56" t="s">
        <v>258</v>
      </c>
      <c r="D310" s="56">
        <v>1211</v>
      </c>
      <c r="E310" s="56" t="s">
        <v>92</v>
      </c>
      <c r="F310" s="56" t="s">
        <v>610</v>
      </c>
      <c r="G310" s="56" t="s">
        <v>328</v>
      </c>
      <c r="H310" s="56" t="s">
        <v>261</v>
      </c>
      <c r="I310" s="56" t="s">
        <v>262</v>
      </c>
      <c r="J310" s="5">
        <v>150</v>
      </c>
      <c r="K310" s="5">
        <v>103145</v>
      </c>
      <c r="L310" s="57" t="s">
        <v>248</v>
      </c>
    </row>
    <row r="311" spans="1:12" hidden="1" x14ac:dyDescent="0.2">
      <c r="A311" s="55" t="s">
        <v>240</v>
      </c>
      <c r="B311" s="56" t="s">
        <v>611</v>
      </c>
      <c r="C311" s="56" t="s">
        <v>266</v>
      </c>
      <c r="D311" s="56">
        <v>1212</v>
      </c>
      <c r="E311" s="56" t="s">
        <v>92</v>
      </c>
      <c r="F311" s="56" t="s">
        <v>610</v>
      </c>
      <c r="G311" s="56" t="s">
        <v>328</v>
      </c>
      <c r="H311" s="56" t="s">
        <v>261</v>
      </c>
      <c r="I311" s="56" t="s">
        <v>262</v>
      </c>
      <c r="J311" s="5">
        <v>-150</v>
      </c>
      <c r="K311" s="5">
        <v>102995</v>
      </c>
      <c r="L311" s="57" t="s">
        <v>248</v>
      </c>
    </row>
    <row r="312" spans="1:12" hidden="1" x14ac:dyDescent="0.2">
      <c r="A312" s="55" t="s">
        <v>240</v>
      </c>
      <c r="B312" s="56" t="s">
        <v>612</v>
      </c>
      <c r="C312" s="56" t="s">
        <v>258</v>
      </c>
      <c r="D312" s="56">
        <v>1213</v>
      </c>
      <c r="E312" s="56" t="s">
        <v>92</v>
      </c>
      <c r="F312" s="56" t="s">
        <v>613</v>
      </c>
      <c r="G312" s="56" t="s">
        <v>289</v>
      </c>
      <c r="H312" s="56" t="s">
        <v>261</v>
      </c>
      <c r="I312" s="56" t="s">
        <v>262</v>
      </c>
      <c r="J312" s="5">
        <v>125</v>
      </c>
      <c r="K312" s="5">
        <v>103120</v>
      </c>
      <c r="L312" s="57" t="s">
        <v>248</v>
      </c>
    </row>
    <row r="313" spans="1:12" hidden="1" x14ac:dyDescent="0.2">
      <c r="A313" s="55" t="s">
        <v>240</v>
      </c>
      <c r="B313" s="56" t="s">
        <v>614</v>
      </c>
      <c r="C313" s="56" t="s">
        <v>258</v>
      </c>
      <c r="D313" s="56">
        <v>1216</v>
      </c>
      <c r="E313" s="56" t="s">
        <v>92</v>
      </c>
      <c r="F313" s="56" t="s">
        <v>615</v>
      </c>
      <c r="G313" s="56" t="s">
        <v>303</v>
      </c>
      <c r="H313" s="56" t="s">
        <v>261</v>
      </c>
      <c r="I313" s="56" t="s">
        <v>262</v>
      </c>
      <c r="J313" s="5">
        <v>75</v>
      </c>
      <c r="K313" s="5">
        <v>103195</v>
      </c>
      <c r="L313" s="57" t="s">
        <v>248</v>
      </c>
    </row>
    <row r="314" spans="1:12" hidden="1" x14ac:dyDescent="0.2">
      <c r="A314" s="55" t="s">
        <v>236</v>
      </c>
      <c r="B314" s="56" t="s">
        <v>616</v>
      </c>
      <c r="C314" s="56" t="s">
        <v>258</v>
      </c>
      <c r="D314" s="56">
        <v>1217</v>
      </c>
      <c r="E314" s="56" t="s">
        <v>92</v>
      </c>
      <c r="F314" s="56" t="s">
        <v>617</v>
      </c>
      <c r="G314" s="56" t="s">
        <v>441</v>
      </c>
      <c r="H314" s="56" t="s">
        <v>261</v>
      </c>
      <c r="I314" s="56" t="s">
        <v>262</v>
      </c>
      <c r="J314" s="5">
        <v>35</v>
      </c>
      <c r="K314" s="5">
        <v>103230</v>
      </c>
      <c r="L314" s="57" t="s">
        <v>248</v>
      </c>
    </row>
    <row r="315" spans="1:12" hidden="1" x14ac:dyDescent="0.2">
      <c r="A315" s="55" t="s">
        <v>236</v>
      </c>
      <c r="B315" s="56" t="s">
        <v>618</v>
      </c>
      <c r="C315" s="56" t="s">
        <v>258</v>
      </c>
      <c r="D315" s="56">
        <v>1218</v>
      </c>
      <c r="E315" s="56" t="s">
        <v>92</v>
      </c>
      <c r="F315" s="56" t="s">
        <v>619</v>
      </c>
      <c r="G315" s="56" t="s">
        <v>289</v>
      </c>
      <c r="H315" s="56" t="s">
        <v>261</v>
      </c>
      <c r="I315" s="56" t="s">
        <v>262</v>
      </c>
      <c r="J315" s="5">
        <v>125</v>
      </c>
      <c r="K315" s="5">
        <v>103355</v>
      </c>
      <c r="L315" s="57" t="s">
        <v>253</v>
      </c>
    </row>
    <row r="316" spans="1:12" hidden="1" x14ac:dyDescent="0.2">
      <c r="A316" s="55" t="s">
        <v>236</v>
      </c>
      <c r="B316" s="56" t="s">
        <v>620</v>
      </c>
      <c r="C316" s="56" t="s">
        <v>258</v>
      </c>
      <c r="D316" s="56">
        <v>1219</v>
      </c>
      <c r="E316" s="56" t="s">
        <v>92</v>
      </c>
      <c r="F316" s="56" t="s">
        <v>621</v>
      </c>
      <c r="G316" s="56" t="s">
        <v>303</v>
      </c>
      <c r="H316" s="56" t="s">
        <v>261</v>
      </c>
      <c r="I316" s="56" t="s">
        <v>262</v>
      </c>
      <c r="J316" s="5">
        <v>75</v>
      </c>
      <c r="K316" s="5">
        <v>103430</v>
      </c>
      <c r="L316" s="57" t="s">
        <v>253</v>
      </c>
    </row>
    <row r="317" spans="1:12" hidden="1" x14ac:dyDescent="0.2">
      <c r="A317" s="55" t="s">
        <v>236</v>
      </c>
      <c r="B317" s="56" t="s">
        <v>622</v>
      </c>
      <c r="C317" s="56" t="s">
        <v>258</v>
      </c>
      <c r="D317" s="56">
        <v>1220</v>
      </c>
      <c r="E317" s="56" t="s">
        <v>92</v>
      </c>
      <c r="F317" s="56" t="s">
        <v>623</v>
      </c>
      <c r="G317" s="56" t="s">
        <v>444</v>
      </c>
      <c r="H317" s="56" t="s">
        <v>261</v>
      </c>
      <c r="I317" s="56" t="s">
        <v>262</v>
      </c>
      <c r="J317" s="5">
        <v>35</v>
      </c>
      <c r="K317" s="5">
        <v>103465</v>
      </c>
      <c r="L317" s="57" t="s">
        <v>248</v>
      </c>
    </row>
    <row r="318" spans="1:12" hidden="1" x14ac:dyDescent="0.2">
      <c r="A318" s="55" t="s">
        <v>236</v>
      </c>
      <c r="B318" s="56" t="s">
        <v>622</v>
      </c>
      <c r="C318" s="56" t="s">
        <v>258</v>
      </c>
      <c r="D318" s="56">
        <v>1221</v>
      </c>
      <c r="E318" s="56" t="s">
        <v>92</v>
      </c>
      <c r="F318" s="56" t="s">
        <v>624</v>
      </c>
      <c r="G318" s="56" t="s">
        <v>289</v>
      </c>
      <c r="H318" s="56" t="s">
        <v>261</v>
      </c>
      <c r="I318" s="56" t="s">
        <v>262</v>
      </c>
      <c r="J318" s="5">
        <v>125</v>
      </c>
      <c r="K318" s="5">
        <v>103590</v>
      </c>
      <c r="L318" s="57" t="s">
        <v>253</v>
      </c>
    </row>
    <row r="319" spans="1:12" hidden="1" x14ac:dyDescent="0.2">
      <c r="A319" s="55" t="s">
        <v>236</v>
      </c>
      <c r="B319" s="56" t="s">
        <v>625</v>
      </c>
      <c r="C319" s="56" t="s">
        <v>258</v>
      </c>
      <c r="D319" s="56">
        <v>1224</v>
      </c>
      <c r="E319" s="56" t="s">
        <v>92</v>
      </c>
      <c r="F319" s="56" t="s">
        <v>626</v>
      </c>
      <c r="G319" s="56" t="s">
        <v>444</v>
      </c>
      <c r="H319" s="56" t="s">
        <v>261</v>
      </c>
      <c r="I319" s="56" t="s">
        <v>262</v>
      </c>
      <c r="J319" s="5">
        <v>35</v>
      </c>
      <c r="K319" s="5">
        <v>103625</v>
      </c>
      <c r="L319" s="57" t="s">
        <v>248</v>
      </c>
    </row>
    <row r="320" spans="1:12" hidden="1" x14ac:dyDescent="0.2">
      <c r="A320" s="55" t="s">
        <v>236</v>
      </c>
      <c r="B320" s="56" t="s">
        <v>625</v>
      </c>
      <c r="C320" s="56" t="s">
        <v>258</v>
      </c>
      <c r="D320" s="56">
        <v>1223</v>
      </c>
      <c r="E320" s="56" t="s">
        <v>92</v>
      </c>
      <c r="F320" s="56" t="s">
        <v>627</v>
      </c>
      <c r="G320" s="56" t="s">
        <v>444</v>
      </c>
      <c r="H320" s="56" t="s">
        <v>261</v>
      </c>
      <c r="I320" s="56" t="s">
        <v>262</v>
      </c>
      <c r="J320" s="5">
        <v>35</v>
      </c>
      <c r="K320" s="5">
        <v>103660</v>
      </c>
      <c r="L320" s="57" t="s">
        <v>248</v>
      </c>
    </row>
    <row r="321" spans="1:12" hidden="1" x14ac:dyDescent="0.2">
      <c r="A321" s="55" t="s">
        <v>236</v>
      </c>
      <c r="B321" s="56" t="s">
        <v>625</v>
      </c>
      <c r="C321" s="56" t="s">
        <v>258</v>
      </c>
      <c r="D321" s="56">
        <v>1222</v>
      </c>
      <c r="E321" s="56" t="s">
        <v>92</v>
      </c>
      <c r="F321" s="56" t="s">
        <v>628</v>
      </c>
      <c r="G321" s="56" t="s">
        <v>444</v>
      </c>
      <c r="H321" s="56" t="s">
        <v>261</v>
      </c>
      <c r="I321" s="56" t="s">
        <v>262</v>
      </c>
      <c r="J321" s="5">
        <v>35</v>
      </c>
      <c r="K321" s="5">
        <v>103695</v>
      </c>
      <c r="L321" s="57" t="s">
        <v>248</v>
      </c>
    </row>
    <row r="322" spans="1:12" hidden="1" x14ac:dyDescent="0.2">
      <c r="A322" s="55" t="s">
        <v>236</v>
      </c>
      <c r="B322" s="56" t="s">
        <v>629</v>
      </c>
      <c r="C322" s="56" t="s">
        <v>258</v>
      </c>
      <c r="D322" s="56">
        <v>1225</v>
      </c>
      <c r="E322" s="56" t="s">
        <v>92</v>
      </c>
      <c r="F322" s="56" t="s">
        <v>630</v>
      </c>
      <c r="G322" s="56" t="s">
        <v>444</v>
      </c>
      <c r="H322" s="56" t="s">
        <v>261</v>
      </c>
      <c r="I322" s="56" t="s">
        <v>262</v>
      </c>
      <c r="J322" s="5">
        <v>35</v>
      </c>
      <c r="K322" s="5">
        <v>103730</v>
      </c>
      <c r="L322" s="57" t="s">
        <v>248</v>
      </c>
    </row>
    <row r="323" spans="1:12" hidden="1" x14ac:dyDescent="0.2">
      <c r="A323" s="55" t="s">
        <v>236</v>
      </c>
      <c r="B323" s="56" t="s">
        <v>631</v>
      </c>
      <c r="C323" s="56" t="s">
        <v>258</v>
      </c>
      <c r="D323" s="56">
        <v>1226</v>
      </c>
      <c r="E323" s="56" t="s">
        <v>92</v>
      </c>
      <c r="F323" s="56" t="s">
        <v>632</v>
      </c>
      <c r="G323" s="56" t="s">
        <v>444</v>
      </c>
      <c r="H323" s="56" t="s">
        <v>261</v>
      </c>
      <c r="I323" s="56" t="s">
        <v>262</v>
      </c>
      <c r="J323" s="5">
        <v>35</v>
      </c>
      <c r="K323" s="5">
        <v>103765</v>
      </c>
      <c r="L323" s="57" t="s">
        <v>248</v>
      </c>
    </row>
    <row r="324" spans="1:12" hidden="1" x14ac:dyDescent="0.2">
      <c r="A324" s="55" t="s">
        <v>236</v>
      </c>
      <c r="B324" s="56" t="s">
        <v>631</v>
      </c>
      <c r="C324" s="56" t="s">
        <v>258</v>
      </c>
      <c r="D324" s="56">
        <v>1227</v>
      </c>
      <c r="E324" s="56" t="s">
        <v>92</v>
      </c>
      <c r="F324" s="56" t="s">
        <v>633</v>
      </c>
      <c r="G324" s="56" t="s">
        <v>444</v>
      </c>
      <c r="H324" s="56" t="s">
        <v>261</v>
      </c>
      <c r="I324" s="56" t="s">
        <v>262</v>
      </c>
      <c r="J324" s="5">
        <v>35</v>
      </c>
      <c r="K324" s="5">
        <v>103800</v>
      </c>
      <c r="L324" s="57" t="s">
        <v>248</v>
      </c>
    </row>
    <row r="325" spans="1:12" hidden="1" x14ac:dyDescent="0.2">
      <c r="A325" s="55" t="s">
        <v>236</v>
      </c>
      <c r="B325" s="56" t="s">
        <v>631</v>
      </c>
      <c r="C325" s="56" t="s">
        <v>258</v>
      </c>
      <c r="D325" s="56">
        <v>1228</v>
      </c>
      <c r="E325" s="56" t="s">
        <v>92</v>
      </c>
      <c r="F325" s="56" t="s">
        <v>634</v>
      </c>
      <c r="G325" s="56" t="s">
        <v>444</v>
      </c>
      <c r="H325" s="56" t="s">
        <v>261</v>
      </c>
      <c r="I325" s="56" t="s">
        <v>262</v>
      </c>
      <c r="J325" s="5">
        <v>35</v>
      </c>
      <c r="K325" s="5">
        <v>103835</v>
      </c>
      <c r="L325" s="57" t="s">
        <v>248</v>
      </c>
    </row>
    <row r="326" spans="1:12" hidden="1" x14ac:dyDescent="0.2">
      <c r="A326" s="55" t="s">
        <v>236</v>
      </c>
      <c r="B326" s="56" t="s">
        <v>631</v>
      </c>
      <c r="C326" s="56" t="s">
        <v>258</v>
      </c>
      <c r="D326" s="56">
        <v>1229</v>
      </c>
      <c r="E326" s="56" t="s">
        <v>92</v>
      </c>
      <c r="F326" s="56" t="s">
        <v>635</v>
      </c>
      <c r="G326" s="56" t="s">
        <v>444</v>
      </c>
      <c r="H326" s="56" t="s">
        <v>261</v>
      </c>
      <c r="I326" s="56" t="s">
        <v>262</v>
      </c>
      <c r="J326" s="5">
        <v>35</v>
      </c>
      <c r="K326" s="5">
        <v>103870</v>
      </c>
      <c r="L326" s="57" t="s">
        <v>248</v>
      </c>
    </row>
    <row r="327" spans="1:12" hidden="1" x14ac:dyDescent="0.2">
      <c r="A327" s="55" t="s">
        <v>236</v>
      </c>
      <c r="B327" s="56" t="s">
        <v>631</v>
      </c>
      <c r="C327" s="56" t="s">
        <v>258</v>
      </c>
      <c r="D327" s="56">
        <v>1230</v>
      </c>
      <c r="E327" s="56" t="s">
        <v>92</v>
      </c>
      <c r="F327" s="56" t="s">
        <v>636</v>
      </c>
      <c r="G327" s="56" t="s">
        <v>444</v>
      </c>
      <c r="H327" s="56" t="s">
        <v>261</v>
      </c>
      <c r="I327" s="56" t="s">
        <v>262</v>
      </c>
      <c r="J327" s="5">
        <v>35</v>
      </c>
      <c r="K327" s="5">
        <v>103905</v>
      </c>
      <c r="L327" s="57" t="s">
        <v>248</v>
      </c>
    </row>
    <row r="328" spans="1:12" hidden="1" x14ac:dyDescent="0.2">
      <c r="A328" s="55" t="s">
        <v>236</v>
      </c>
      <c r="B328" s="56" t="s">
        <v>631</v>
      </c>
      <c r="C328" s="56" t="s">
        <v>258</v>
      </c>
      <c r="D328" s="56">
        <v>1231</v>
      </c>
      <c r="E328" s="56" t="s">
        <v>92</v>
      </c>
      <c r="F328" s="56" t="s">
        <v>637</v>
      </c>
      <c r="G328" s="56" t="s">
        <v>444</v>
      </c>
      <c r="H328" s="56" t="s">
        <v>261</v>
      </c>
      <c r="I328" s="56" t="s">
        <v>262</v>
      </c>
      <c r="J328" s="5">
        <v>35</v>
      </c>
      <c r="K328" s="5">
        <v>103940</v>
      </c>
      <c r="L328" s="57" t="s">
        <v>248</v>
      </c>
    </row>
    <row r="329" spans="1:12" hidden="1" x14ac:dyDescent="0.2">
      <c r="A329" s="55" t="s">
        <v>236</v>
      </c>
      <c r="B329" s="56" t="s">
        <v>631</v>
      </c>
      <c r="C329" s="56" t="s">
        <v>258</v>
      </c>
      <c r="D329" s="56">
        <v>1232</v>
      </c>
      <c r="E329" s="56" t="s">
        <v>92</v>
      </c>
      <c r="F329" s="56" t="s">
        <v>638</v>
      </c>
      <c r="G329" s="56" t="s">
        <v>444</v>
      </c>
      <c r="H329" s="56" t="s">
        <v>261</v>
      </c>
      <c r="I329" s="56" t="s">
        <v>262</v>
      </c>
      <c r="J329" s="5">
        <v>35</v>
      </c>
      <c r="K329" s="5">
        <v>103975</v>
      </c>
      <c r="L329" s="57" t="s">
        <v>248</v>
      </c>
    </row>
    <row r="330" spans="1:12" hidden="1" x14ac:dyDescent="0.2">
      <c r="A330" s="55" t="s">
        <v>236</v>
      </c>
      <c r="B330" s="56" t="s">
        <v>631</v>
      </c>
      <c r="C330" s="56" t="s">
        <v>258</v>
      </c>
      <c r="D330" s="56">
        <v>1234</v>
      </c>
      <c r="E330" s="56" t="s">
        <v>92</v>
      </c>
      <c r="F330" s="56" t="s">
        <v>639</v>
      </c>
      <c r="G330" s="56" t="s">
        <v>444</v>
      </c>
      <c r="H330" s="56" t="s">
        <v>261</v>
      </c>
      <c r="I330" s="56" t="s">
        <v>262</v>
      </c>
      <c r="J330" s="5">
        <v>35</v>
      </c>
      <c r="K330" s="5">
        <v>104010</v>
      </c>
      <c r="L330" s="57" t="s">
        <v>248</v>
      </c>
    </row>
    <row r="331" spans="1:12" hidden="1" x14ac:dyDescent="0.2">
      <c r="A331" s="55" t="s">
        <v>236</v>
      </c>
      <c r="B331" s="56" t="s">
        <v>631</v>
      </c>
      <c r="C331" s="56" t="s">
        <v>258</v>
      </c>
      <c r="D331" s="56">
        <v>1233</v>
      </c>
      <c r="E331" s="56" t="s">
        <v>92</v>
      </c>
      <c r="F331" s="56" t="s">
        <v>640</v>
      </c>
      <c r="G331" s="56" t="s">
        <v>444</v>
      </c>
      <c r="H331" s="56" t="s">
        <v>261</v>
      </c>
      <c r="I331" s="56" t="s">
        <v>262</v>
      </c>
      <c r="J331" s="5">
        <v>35</v>
      </c>
      <c r="K331" s="5">
        <v>104045</v>
      </c>
      <c r="L331" s="57" t="s">
        <v>248</v>
      </c>
    </row>
    <row r="332" spans="1:12" hidden="1" x14ac:dyDescent="0.2">
      <c r="A332" s="55" t="s">
        <v>246</v>
      </c>
      <c r="B332" s="56" t="s">
        <v>641</v>
      </c>
      <c r="C332" s="56" t="s">
        <v>258</v>
      </c>
      <c r="D332" s="56">
        <v>1239</v>
      </c>
      <c r="E332" s="56" t="s">
        <v>92</v>
      </c>
      <c r="F332" s="56" t="s">
        <v>642</v>
      </c>
      <c r="G332" s="56" t="s">
        <v>444</v>
      </c>
      <c r="H332" s="56" t="s">
        <v>261</v>
      </c>
      <c r="I332" s="56" t="s">
        <v>262</v>
      </c>
      <c r="J332" s="5">
        <v>35</v>
      </c>
      <c r="K332" s="5">
        <v>104080</v>
      </c>
      <c r="L332" s="57" t="s">
        <v>248</v>
      </c>
    </row>
    <row r="333" spans="1:12" hidden="1" x14ac:dyDescent="0.2">
      <c r="A333" s="55" t="s">
        <v>246</v>
      </c>
      <c r="B333" s="56" t="s">
        <v>641</v>
      </c>
      <c r="C333" s="56" t="s">
        <v>258</v>
      </c>
      <c r="D333" s="56">
        <v>1238</v>
      </c>
      <c r="E333" s="56" t="s">
        <v>92</v>
      </c>
      <c r="F333" s="56" t="s">
        <v>643</v>
      </c>
      <c r="G333" s="56" t="s">
        <v>444</v>
      </c>
      <c r="H333" s="56" t="s">
        <v>261</v>
      </c>
      <c r="I333" s="56" t="s">
        <v>262</v>
      </c>
      <c r="J333" s="5">
        <v>35</v>
      </c>
      <c r="K333" s="5">
        <v>104115</v>
      </c>
      <c r="L333" s="57" t="s">
        <v>248</v>
      </c>
    </row>
    <row r="334" spans="1:12" hidden="1" x14ac:dyDescent="0.2">
      <c r="A334" s="55" t="s">
        <v>246</v>
      </c>
      <c r="B334" s="56" t="s">
        <v>641</v>
      </c>
      <c r="C334" s="56" t="s">
        <v>258</v>
      </c>
      <c r="D334" s="56">
        <v>1235</v>
      </c>
      <c r="E334" s="56" t="s">
        <v>92</v>
      </c>
      <c r="F334" s="56" t="s">
        <v>644</v>
      </c>
      <c r="G334" s="56" t="s">
        <v>444</v>
      </c>
      <c r="H334" s="56" t="s">
        <v>261</v>
      </c>
      <c r="I334" s="56" t="s">
        <v>262</v>
      </c>
      <c r="J334" s="5">
        <v>35</v>
      </c>
      <c r="K334" s="5">
        <v>104150</v>
      </c>
      <c r="L334" s="57" t="s">
        <v>248</v>
      </c>
    </row>
    <row r="335" spans="1:12" hidden="1" x14ac:dyDescent="0.2">
      <c r="A335" s="55" t="s">
        <v>246</v>
      </c>
      <c r="B335" s="56" t="s">
        <v>641</v>
      </c>
      <c r="C335" s="56" t="s">
        <v>258</v>
      </c>
      <c r="D335" s="56">
        <v>1236</v>
      </c>
      <c r="E335" s="56" t="s">
        <v>92</v>
      </c>
      <c r="F335" s="56" t="s">
        <v>645</v>
      </c>
      <c r="G335" s="56" t="s">
        <v>444</v>
      </c>
      <c r="H335" s="56" t="s">
        <v>261</v>
      </c>
      <c r="I335" s="56" t="s">
        <v>262</v>
      </c>
      <c r="J335" s="5">
        <v>35</v>
      </c>
      <c r="K335" s="5">
        <v>104185</v>
      </c>
      <c r="L335" s="57" t="s">
        <v>248</v>
      </c>
    </row>
    <row r="336" spans="1:12" hidden="1" x14ac:dyDescent="0.2">
      <c r="A336" s="55" t="s">
        <v>246</v>
      </c>
      <c r="B336" s="56" t="s">
        <v>641</v>
      </c>
      <c r="C336" s="56" t="s">
        <v>258</v>
      </c>
      <c r="D336" s="56">
        <v>1237</v>
      </c>
      <c r="E336" s="56" t="s">
        <v>92</v>
      </c>
      <c r="F336" s="56" t="s">
        <v>646</v>
      </c>
      <c r="G336" s="56" t="s">
        <v>444</v>
      </c>
      <c r="H336" s="56" t="s">
        <v>261</v>
      </c>
      <c r="I336" s="56" t="s">
        <v>262</v>
      </c>
      <c r="J336" s="5">
        <v>35</v>
      </c>
      <c r="K336" s="5">
        <v>104220</v>
      </c>
      <c r="L336" s="57" t="s">
        <v>248</v>
      </c>
    </row>
    <row r="337" spans="1:12" hidden="1" x14ac:dyDescent="0.2">
      <c r="A337" s="55" t="s">
        <v>246</v>
      </c>
      <c r="B337" s="56" t="s">
        <v>647</v>
      </c>
      <c r="C337" s="56" t="s">
        <v>258</v>
      </c>
      <c r="D337" s="56">
        <v>1240</v>
      </c>
      <c r="E337" s="56" t="s">
        <v>92</v>
      </c>
      <c r="F337" s="56" t="s">
        <v>648</v>
      </c>
      <c r="G337" s="56" t="s">
        <v>444</v>
      </c>
      <c r="H337" s="56" t="s">
        <v>261</v>
      </c>
      <c r="I337" s="56" t="s">
        <v>262</v>
      </c>
      <c r="J337" s="5">
        <v>35</v>
      </c>
      <c r="K337" s="5">
        <v>104255</v>
      </c>
      <c r="L337" s="57" t="s">
        <v>248</v>
      </c>
    </row>
    <row r="338" spans="1:12" hidden="1" x14ac:dyDescent="0.2">
      <c r="A338" s="55" t="s">
        <v>246</v>
      </c>
      <c r="B338" s="56" t="s">
        <v>647</v>
      </c>
      <c r="C338" s="56" t="s">
        <v>258</v>
      </c>
      <c r="D338" s="56">
        <v>1242</v>
      </c>
      <c r="E338" s="56" t="s">
        <v>92</v>
      </c>
      <c r="F338" s="56" t="s">
        <v>649</v>
      </c>
      <c r="G338" s="56" t="s">
        <v>444</v>
      </c>
      <c r="H338" s="56" t="s">
        <v>261</v>
      </c>
      <c r="I338" s="56" t="s">
        <v>262</v>
      </c>
      <c r="J338" s="5">
        <v>35</v>
      </c>
      <c r="K338" s="5">
        <v>104290</v>
      </c>
      <c r="L338" s="57" t="s">
        <v>248</v>
      </c>
    </row>
    <row r="339" spans="1:12" hidden="1" x14ac:dyDescent="0.2">
      <c r="A339" s="55" t="s">
        <v>246</v>
      </c>
      <c r="B339" s="56" t="s">
        <v>647</v>
      </c>
      <c r="C339" s="56" t="s">
        <v>258</v>
      </c>
      <c r="D339" s="56">
        <v>1243</v>
      </c>
      <c r="E339" s="56" t="s">
        <v>92</v>
      </c>
      <c r="F339" s="56" t="s">
        <v>650</v>
      </c>
      <c r="G339" s="56" t="s">
        <v>444</v>
      </c>
      <c r="H339" s="56" t="s">
        <v>261</v>
      </c>
      <c r="I339" s="56" t="s">
        <v>262</v>
      </c>
      <c r="J339" s="5">
        <v>35</v>
      </c>
      <c r="K339" s="5">
        <v>104325</v>
      </c>
      <c r="L339" s="57" t="s">
        <v>248</v>
      </c>
    </row>
    <row r="340" spans="1:12" hidden="1" x14ac:dyDescent="0.2">
      <c r="A340" s="55" t="s">
        <v>246</v>
      </c>
      <c r="B340" s="56" t="s">
        <v>647</v>
      </c>
      <c r="C340" s="56" t="s">
        <v>258</v>
      </c>
      <c r="D340" s="56">
        <v>1241</v>
      </c>
      <c r="E340" s="56" t="s">
        <v>92</v>
      </c>
      <c r="F340" s="56" t="s">
        <v>651</v>
      </c>
      <c r="G340" s="56" t="s">
        <v>444</v>
      </c>
      <c r="H340" s="56" t="s">
        <v>261</v>
      </c>
      <c r="I340" s="56" t="s">
        <v>262</v>
      </c>
      <c r="J340" s="5">
        <v>35</v>
      </c>
      <c r="K340" s="5">
        <v>104360</v>
      </c>
      <c r="L340" s="57" t="s">
        <v>248</v>
      </c>
    </row>
    <row r="341" spans="1:12" hidden="1" x14ac:dyDescent="0.2">
      <c r="A341" s="55" t="s">
        <v>246</v>
      </c>
      <c r="B341" s="56" t="s">
        <v>652</v>
      </c>
      <c r="C341" s="56" t="s">
        <v>258</v>
      </c>
      <c r="D341" s="56">
        <v>1245</v>
      </c>
      <c r="E341" s="56" t="s">
        <v>92</v>
      </c>
      <c r="F341" s="56" t="s">
        <v>653</v>
      </c>
      <c r="G341" s="56" t="s">
        <v>444</v>
      </c>
      <c r="H341" s="56" t="s">
        <v>261</v>
      </c>
      <c r="I341" s="56" t="s">
        <v>262</v>
      </c>
      <c r="J341" s="5">
        <v>35</v>
      </c>
      <c r="K341" s="5">
        <v>104395</v>
      </c>
      <c r="L341" s="57" t="s">
        <v>248</v>
      </c>
    </row>
    <row r="342" spans="1:12" hidden="1" x14ac:dyDescent="0.2">
      <c r="A342" s="55" t="s">
        <v>246</v>
      </c>
      <c r="B342" s="56" t="s">
        <v>652</v>
      </c>
      <c r="C342" s="56" t="s">
        <v>258</v>
      </c>
      <c r="D342" s="56">
        <v>1246</v>
      </c>
      <c r="E342" s="56" t="s">
        <v>92</v>
      </c>
      <c r="F342" s="56" t="s">
        <v>654</v>
      </c>
      <c r="G342" s="56" t="s">
        <v>655</v>
      </c>
      <c r="H342" s="56" t="s">
        <v>261</v>
      </c>
      <c r="I342" s="56" t="s">
        <v>262</v>
      </c>
      <c r="J342" s="5">
        <v>35</v>
      </c>
      <c r="K342" s="5">
        <v>104430</v>
      </c>
      <c r="L342" s="57" t="s">
        <v>248</v>
      </c>
    </row>
    <row r="343" spans="1:12" hidden="1" x14ac:dyDescent="0.2">
      <c r="A343" s="55" t="s">
        <v>246</v>
      </c>
      <c r="B343" s="56" t="s">
        <v>652</v>
      </c>
      <c r="C343" s="56" t="s">
        <v>258</v>
      </c>
      <c r="D343" s="56">
        <v>1244</v>
      </c>
      <c r="E343" s="56" t="s">
        <v>92</v>
      </c>
      <c r="F343" s="56" t="s">
        <v>656</v>
      </c>
      <c r="G343" s="56" t="s">
        <v>444</v>
      </c>
      <c r="H343" s="56" t="s">
        <v>261</v>
      </c>
      <c r="I343" s="56" t="s">
        <v>262</v>
      </c>
      <c r="J343" s="5">
        <v>35</v>
      </c>
      <c r="K343" s="5">
        <v>104465</v>
      </c>
      <c r="L343" s="57" t="s">
        <v>248</v>
      </c>
    </row>
    <row r="344" spans="1:12" hidden="1" x14ac:dyDescent="0.2">
      <c r="A344" s="55" t="s">
        <v>246</v>
      </c>
      <c r="B344" s="56" t="s">
        <v>657</v>
      </c>
      <c r="C344" s="56" t="s">
        <v>258</v>
      </c>
      <c r="D344" s="56">
        <v>1250</v>
      </c>
      <c r="E344" s="56" t="s">
        <v>92</v>
      </c>
      <c r="F344" s="56" t="s">
        <v>658</v>
      </c>
      <c r="G344" s="56" t="s">
        <v>444</v>
      </c>
      <c r="H344" s="56" t="s">
        <v>261</v>
      </c>
      <c r="I344" s="56" t="s">
        <v>262</v>
      </c>
      <c r="J344" s="5">
        <v>35</v>
      </c>
      <c r="K344" s="5">
        <v>104500</v>
      </c>
      <c r="L344" s="57" t="s">
        <v>248</v>
      </c>
    </row>
    <row r="345" spans="1:12" hidden="1" x14ac:dyDescent="0.2">
      <c r="A345" s="55" t="s">
        <v>246</v>
      </c>
      <c r="B345" s="56" t="s">
        <v>657</v>
      </c>
      <c r="C345" s="56" t="s">
        <v>258</v>
      </c>
      <c r="D345" s="56">
        <v>1249</v>
      </c>
      <c r="E345" s="56" t="s">
        <v>92</v>
      </c>
      <c r="F345" s="56" t="s">
        <v>659</v>
      </c>
      <c r="G345" s="56" t="s">
        <v>444</v>
      </c>
      <c r="H345" s="56" t="s">
        <v>261</v>
      </c>
      <c r="I345" s="56" t="s">
        <v>262</v>
      </c>
      <c r="J345" s="5">
        <v>35</v>
      </c>
      <c r="K345" s="5">
        <v>104535</v>
      </c>
      <c r="L345" s="57" t="s">
        <v>248</v>
      </c>
    </row>
    <row r="346" spans="1:12" hidden="1" x14ac:dyDescent="0.2">
      <c r="A346" s="55" t="s">
        <v>246</v>
      </c>
      <c r="B346" s="56" t="s">
        <v>657</v>
      </c>
      <c r="C346" s="56" t="s">
        <v>258</v>
      </c>
      <c r="D346" s="56">
        <v>1248</v>
      </c>
      <c r="E346" s="56" t="s">
        <v>92</v>
      </c>
      <c r="F346" s="56" t="s">
        <v>660</v>
      </c>
      <c r="G346" s="56" t="s">
        <v>444</v>
      </c>
      <c r="H346" s="56" t="s">
        <v>261</v>
      </c>
      <c r="I346" s="56" t="s">
        <v>262</v>
      </c>
      <c r="J346" s="5">
        <v>35</v>
      </c>
      <c r="K346" s="5">
        <v>104570</v>
      </c>
      <c r="L346" s="57" t="s">
        <v>248</v>
      </c>
    </row>
    <row r="347" spans="1:12" hidden="1" x14ac:dyDescent="0.2">
      <c r="A347" s="55" t="s">
        <v>246</v>
      </c>
      <c r="B347" s="56" t="s">
        <v>657</v>
      </c>
      <c r="C347" s="56" t="s">
        <v>258</v>
      </c>
      <c r="D347" s="56">
        <v>1247</v>
      </c>
      <c r="E347" s="56" t="s">
        <v>92</v>
      </c>
      <c r="F347" s="56" t="s">
        <v>661</v>
      </c>
      <c r="G347" s="56" t="s">
        <v>444</v>
      </c>
      <c r="H347" s="56" t="s">
        <v>261</v>
      </c>
      <c r="I347" s="56" t="s">
        <v>262</v>
      </c>
      <c r="J347" s="5">
        <v>35</v>
      </c>
      <c r="K347" s="5">
        <v>104605</v>
      </c>
      <c r="L347" s="57" t="s">
        <v>248</v>
      </c>
    </row>
    <row r="348" spans="1:12" hidden="1" x14ac:dyDescent="0.2">
      <c r="A348" s="55" t="s">
        <v>246</v>
      </c>
      <c r="B348" s="56" t="s">
        <v>662</v>
      </c>
      <c r="C348" s="56" t="s">
        <v>258</v>
      </c>
      <c r="D348" s="56">
        <v>1252</v>
      </c>
      <c r="E348" s="56" t="s">
        <v>92</v>
      </c>
      <c r="F348" s="56" t="s">
        <v>663</v>
      </c>
      <c r="G348" s="56" t="s">
        <v>444</v>
      </c>
      <c r="H348" s="56" t="s">
        <v>261</v>
      </c>
      <c r="I348" s="56" t="s">
        <v>262</v>
      </c>
      <c r="J348" s="5">
        <v>35</v>
      </c>
      <c r="K348" s="5">
        <v>104640</v>
      </c>
      <c r="L348" s="57" t="s">
        <v>248</v>
      </c>
    </row>
    <row r="349" spans="1:12" hidden="1" x14ac:dyDescent="0.2">
      <c r="A349" s="55" t="s">
        <v>246</v>
      </c>
      <c r="B349" s="56" t="s">
        <v>662</v>
      </c>
      <c r="C349" s="56" t="s">
        <v>258</v>
      </c>
      <c r="D349" s="56">
        <v>1251</v>
      </c>
      <c r="E349" s="56" t="s">
        <v>92</v>
      </c>
      <c r="F349" s="56" t="s">
        <v>664</v>
      </c>
      <c r="G349" s="56" t="s">
        <v>444</v>
      </c>
      <c r="H349" s="56" t="s">
        <v>261</v>
      </c>
      <c r="I349" s="56" t="s">
        <v>262</v>
      </c>
      <c r="J349" s="5">
        <v>35</v>
      </c>
      <c r="K349" s="5">
        <v>104675</v>
      </c>
      <c r="L349" s="57" t="s">
        <v>248</v>
      </c>
    </row>
    <row r="350" spans="1:12" hidden="1" x14ac:dyDescent="0.2">
      <c r="A350" s="55" t="s">
        <v>246</v>
      </c>
      <c r="B350" s="56" t="s">
        <v>665</v>
      </c>
      <c r="C350" s="56" t="s">
        <v>258</v>
      </c>
      <c r="D350" s="56">
        <v>1253</v>
      </c>
      <c r="E350" s="56" t="s">
        <v>92</v>
      </c>
      <c r="F350" s="56" t="s">
        <v>664</v>
      </c>
      <c r="G350" s="56" t="s">
        <v>444</v>
      </c>
      <c r="H350" s="56" t="s">
        <v>261</v>
      </c>
      <c r="I350" s="56" t="s">
        <v>262</v>
      </c>
      <c r="J350" s="5">
        <v>35</v>
      </c>
      <c r="K350" s="5">
        <v>104710</v>
      </c>
      <c r="L350" s="57" t="s">
        <v>248</v>
      </c>
    </row>
    <row r="351" spans="1:12" hidden="1" x14ac:dyDescent="0.2">
      <c r="A351" s="55" t="s">
        <v>246</v>
      </c>
      <c r="B351" s="56" t="s">
        <v>665</v>
      </c>
      <c r="C351" s="56" t="s">
        <v>258</v>
      </c>
      <c r="D351" s="56">
        <v>1254</v>
      </c>
      <c r="E351" s="56" t="s">
        <v>92</v>
      </c>
      <c r="F351" s="56" t="s">
        <v>666</v>
      </c>
      <c r="G351" s="56" t="s">
        <v>444</v>
      </c>
      <c r="H351" s="56" t="s">
        <v>261</v>
      </c>
      <c r="I351" s="56" t="s">
        <v>262</v>
      </c>
      <c r="J351" s="5">
        <v>35</v>
      </c>
      <c r="K351" s="5">
        <v>104745</v>
      </c>
      <c r="L351" s="57" t="s">
        <v>248</v>
      </c>
    </row>
    <row r="352" spans="1:12" hidden="1" x14ac:dyDescent="0.2">
      <c r="A352" s="55" t="s">
        <v>246</v>
      </c>
      <c r="B352" s="56" t="s">
        <v>667</v>
      </c>
      <c r="C352" s="56" t="s">
        <v>258</v>
      </c>
      <c r="D352" s="56">
        <v>1255</v>
      </c>
      <c r="E352" s="56" t="s">
        <v>92</v>
      </c>
      <c r="F352" s="56" t="s">
        <v>668</v>
      </c>
      <c r="G352" s="56" t="s">
        <v>441</v>
      </c>
      <c r="H352" s="56" t="s">
        <v>261</v>
      </c>
      <c r="I352" s="56" t="s">
        <v>262</v>
      </c>
      <c r="J352" s="5">
        <v>35</v>
      </c>
      <c r="K352" s="5">
        <v>104780</v>
      </c>
      <c r="L352" s="57" t="s">
        <v>248</v>
      </c>
    </row>
    <row r="353" spans="1:12" hidden="1" x14ac:dyDescent="0.2">
      <c r="A353" s="55" t="s">
        <v>246</v>
      </c>
      <c r="B353" s="56" t="s">
        <v>667</v>
      </c>
      <c r="C353" s="56" t="s">
        <v>258</v>
      </c>
      <c r="D353" s="56">
        <v>1256</v>
      </c>
      <c r="E353" s="56" t="s">
        <v>92</v>
      </c>
      <c r="F353" s="56" t="s">
        <v>669</v>
      </c>
      <c r="G353" s="56" t="s">
        <v>444</v>
      </c>
      <c r="H353" s="56" t="s">
        <v>261</v>
      </c>
      <c r="I353" s="56" t="s">
        <v>262</v>
      </c>
      <c r="J353" s="5">
        <v>35</v>
      </c>
      <c r="K353" s="5">
        <v>104815</v>
      </c>
      <c r="L353" s="57" t="s">
        <v>248</v>
      </c>
    </row>
    <row r="354" spans="1:12" hidden="1" x14ac:dyDescent="0.2">
      <c r="A354" s="55" t="s">
        <v>246</v>
      </c>
      <c r="B354" s="56" t="s">
        <v>667</v>
      </c>
      <c r="C354" s="56" t="s">
        <v>258</v>
      </c>
      <c r="D354" s="56">
        <v>1257</v>
      </c>
      <c r="E354" s="56" t="s">
        <v>92</v>
      </c>
      <c r="F354" s="56" t="s">
        <v>670</v>
      </c>
      <c r="G354" s="56" t="s">
        <v>444</v>
      </c>
      <c r="H354" s="56" t="s">
        <v>261</v>
      </c>
      <c r="I354" s="56" t="s">
        <v>262</v>
      </c>
      <c r="J354" s="5">
        <v>35</v>
      </c>
      <c r="K354" s="5">
        <v>104850</v>
      </c>
      <c r="L354" s="57" t="s">
        <v>248</v>
      </c>
    </row>
    <row r="355" spans="1:12" hidden="1" x14ac:dyDescent="0.2">
      <c r="A355" s="55" t="s">
        <v>246</v>
      </c>
      <c r="B355" s="56" t="s">
        <v>667</v>
      </c>
      <c r="C355" s="56" t="s">
        <v>258</v>
      </c>
      <c r="D355" s="56">
        <v>1258</v>
      </c>
      <c r="E355" s="56" t="s">
        <v>92</v>
      </c>
      <c r="F355" s="56" t="s">
        <v>671</v>
      </c>
      <c r="G355" s="56" t="s">
        <v>444</v>
      </c>
      <c r="H355" s="56" t="s">
        <v>261</v>
      </c>
      <c r="I355" s="56" t="s">
        <v>262</v>
      </c>
      <c r="J355" s="5">
        <v>35</v>
      </c>
      <c r="K355" s="5">
        <v>104885</v>
      </c>
      <c r="L355" s="57" t="s">
        <v>248</v>
      </c>
    </row>
    <row r="356" spans="1:12" hidden="1" x14ac:dyDescent="0.2">
      <c r="A356" s="55" t="s">
        <v>246</v>
      </c>
      <c r="B356" s="56" t="s">
        <v>672</v>
      </c>
      <c r="C356" s="56" t="s">
        <v>258</v>
      </c>
      <c r="D356" s="56">
        <v>1260</v>
      </c>
      <c r="E356" s="56" t="s">
        <v>92</v>
      </c>
      <c r="F356" s="56" t="s">
        <v>649</v>
      </c>
      <c r="G356" s="56" t="s">
        <v>444</v>
      </c>
      <c r="H356" s="56" t="s">
        <v>261</v>
      </c>
      <c r="I356" s="56" t="s">
        <v>262</v>
      </c>
      <c r="J356" s="5">
        <v>35</v>
      </c>
      <c r="K356" s="5">
        <v>104920</v>
      </c>
      <c r="L356" s="57" t="s">
        <v>248</v>
      </c>
    </row>
    <row r="357" spans="1:12" hidden="1" x14ac:dyDescent="0.2">
      <c r="A357" s="55" t="s">
        <v>246</v>
      </c>
      <c r="B357" s="56" t="s">
        <v>672</v>
      </c>
      <c r="C357" s="56" t="s">
        <v>258</v>
      </c>
      <c r="D357" s="56">
        <v>1259</v>
      </c>
      <c r="E357" s="56" t="s">
        <v>92</v>
      </c>
      <c r="F357" s="56" t="s">
        <v>673</v>
      </c>
      <c r="G357" s="56" t="s">
        <v>444</v>
      </c>
      <c r="H357" s="56" t="s">
        <v>261</v>
      </c>
      <c r="I357" s="56" t="s">
        <v>262</v>
      </c>
      <c r="J357" s="5">
        <v>35</v>
      </c>
      <c r="K357" s="5">
        <v>104955</v>
      </c>
      <c r="L357" s="57" t="s">
        <v>248</v>
      </c>
    </row>
    <row r="358" spans="1:12" hidden="1" x14ac:dyDescent="0.2">
      <c r="A358" s="55" t="s">
        <v>246</v>
      </c>
      <c r="B358" s="56" t="s">
        <v>672</v>
      </c>
      <c r="C358" s="56" t="s">
        <v>258</v>
      </c>
      <c r="D358" s="56">
        <v>1261</v>
      </c>
      <c r="E358" s="56" t="s">
        <v>92</v>
      </c>
      <c r="F358" s="56" t="s">
        <v>674</v>
      </c>
      <c r="G358" s="56" t="s">
        <v>444</v>
      </c>
      <c r="H358" s="56" t="s">
        <v>261</v>
      </c>
      <c r="I358" s="56" t="s">
        <v>262</v>
      </c>
      <c r="J358" s="5">
        <v>35</v>
      </c>
      <c r="K358" s="5">
        <v>104990</v>
      </c>
      <c r="L358" s="57" t="s">
        <v>248</v>
      </c>
    </row>
    <row r="359" spans="1:12" hidden="1" x14ac:dyDescent="0.2">
      <c r="A359" s="55" t="s">
        <v>246</v>
      </c>
      <c r="B359" s="56" t="s">
        <v>675</v>
      </c>
      <c r="C359" s="56" t="s">
        <v>258</v>
      </c>
      <c r="D359" s="56">
        <v>1263</v>
      </c>
      <c r="E359" s="56" t="s">
        <v>92</v>
      </c>
      <c r="F359" s="56" t="s">
        <v>676</v>
      </c>
      <c r="G359" s="56" t="s">
        <v>444</v>
      </c>
      <c r="H359" s="56" t="s">
        <v>261</v>
      </c>
      <c r="I359" s="56" t="s">
        <v>262</v>
      </c>
      <c r="J359" s="5">
        <v>35</v>
      </c>
      <c r="K359" s="5">
        <v>105025</v>
      </c>
      <c r="L359" s="57" t="s">
        <v>248</v>
      </c>
    </row>
    <row r="360" spans="1:12" hidden="1" x14ac:dyDescent="0.2">
      <c r="A360" s="55" t="s">
        <v>246</v>
      </c>
      <c r="B360" s="56" t="s">
        <v>675</v>
      </c>
      <c r="C360" s="56" t="s">
        <v>258</v>
      </c>
      <c r="D360" s="56">
        <v>1262</v>
      </c>
      <c r="E360" s="56" t="s">
        <v>92</v>
      </c>
      <c r="F360" s="56" t="s">
        <v>677</v>
      </c>
      <c r="G360" s="56" t="s">
        <v>444</v>
      </c>
      <c r="H360" s="56" t="s">
        <v>261</v>
      </c>
      <c r="I360" s="56" t="s">
        <v>262</v>
      </c>
      <c r="J360" s="5">
        <v>35</v>
      </c>
      <c r="K360" s="5">
        <v>105060</v>
      </c>
      <c r="L360" s="57" t="s">
        <v>248</v>
      </c>
    </row>
    <row r="361" spans="1:12" hidden="1" x14ac:dyDescent="0.2">
      <c r="A361" s="55" t="s">
        <v>246</v>
      </c>
      <c r="B361" s="56" t="s">
        <v>678</v>
      </c>
      <c r="C361" s="56" t="s">
        <v>258</v>
      </c>
      <c r="D361" s="56">
        <v>1264</v>
      </c>
      <c r="E361" s="56" t="s">
        <v>92</v>
      </c>
      <c r="F361" s="56" t="s">
        <v>679</v>
      </c>
      <c r="G361" s="56" t="s">
        <v>444</v>
      </c>
      <c r="H361" s="56" t="s">
        <v>261</v>
      </c>
      <c r="I361" s="56" t="s">
        <v>262</v>
      </c>
      <c r="J361" s="5">
        <v>35</v>
      </c>
      <c r="K361" s="5">
        <v>105095</v>
      </c>
      <c r="L361" s="57" t="s">
        <v>248</v>
      </c>
    </row>
    <row r="362" spans="1:12" hidden="1" x14ac:dyDescent="0.2">
      <c r="A362" s="55" t="s">
        <v>246</v>
      </c>
      <c r="B362" s="56" t="s">
        <v>678</v>
      </c>
      <c r="C362" s="56" t="s">
        <v>258</v>
      </c>
      <c r="D362" s="56">
        <v>1265</v>
      </c>
      <c r="E362" s="56" t="s">
        <v>92</v>
      </c>
      <c r="F362" s="56" t="s">
        <v>680</v>
      </c>
      <c r="G362" s="56" t="s">
        <v>444</v>
      </c>
      <c r="H362" s="56" t="s">
        <v>261</v>
      </c>
      <c r="I362" s="56" t="s">
        <v>262</v>
      </c>
      <c r="J362" s="5">
        <v>35</v>
      </c>
      <c r="K362" s="5">
        <v>105130</v>
      </c>
      <c r="L362" s="57" t="s">
        <v>248</v>
      </c>
    </row>
    <row r="363" spans="1:12" hidden="1" x14ac:dyDescent="0.2">
      <c r="A363" s="55" t="s">
        <v>246</v>
      </c>
      <c r="B363" s="56" t="s">
        <v>678</v>
      </c>
      <c r="C363" s="56" t="s">
        <v>258</v>
      </c>
      <c r="D363" s="56">
        <v>1266</v>
      </c>
      <c r="E363" s="56" t="s">
        <v>92</v>
      </c>
      <c r="F363" s="56" t="s">
        <v>681</v>
      </c>
      <c r="G363" s="56" t="s">
        <v>444</v>
      </c>
      <c r="H363" s="56" t="s">
        <v>261</v>
      </c>
      <c r="I363" s="56" t="s">
        <v>262</v>
      </c>
      <c r="J363" s="5">
        <v>35</v>
      </c>
      <c r="K363" s="5">
        <v>105165</v>
      </c>
      <c r="L363" s="57" t="s">
        <v>248</v>
      </c>
    </row>
    <row r="364" spans="1:12" hidden="1" x14ac:dyDescent="0.2">
      <c r="A364" s="55" t="s">
        <v>246</v>
      </c>
      <c r="B364" s="56" t="s">
        <v>682</v>
      </c>
      <c r="C364" s="56" t="s">
        <v>258</v>
      </c>
      <c r="D364" s="56">
        <v>1267</v>
      </c>
      <c r="E364" s="56" t="s">
        <v>92</v>
      </c>
      <c r="F364" s="56" t="s">
        <v>683</v>
      </c>
      <c r="G364" s="56" t="s">
        <v>444</v>
      </c>
      <c r="H364" s="56" t="s">
        <v>261</v>
      </c>
      <c r="I364" s="56" t="s">
        <v>262</v>
      </c>
      <c r="J364" s="5">
        <v>35</v>
      </c>
      <c r="K364" s="5">
        <v>105200</v>
      </c>
      <c r="L364" s="57" t="s">
        <v>248</v>
      </c>
    </row>
    <row r="365" spans="1:12" hidden="1" x14ac:dyDescent="0.2">
      <c r="A365" s="55" t="s">
        <v>246</v>
      </c>
      <c r="B365" s="56" t="s">
        <v>682</v>
      </c>
      <c r="C365" s="56" t="s">
        <v>258</v>
      </c>
      <c r="D365" s="56">
        <v>1268</v>
      </c>
      <c r="E365" s="56" t="s">
        <v>92</v>
      </c>
      <c r="F365" s="56" t="s">
        <v>684</v>
      </c>
      <c r="G365" s="56" t="s">
        <v>444</v>
      </c>
      <c r="H365" s="56" t="s">
        <v>261</v>
      </c>
      <c r="I365" s="56" t="s">
        <v>262</v>
      </c>
      <c r="J365" s="5">
        <v>35</v>
      </c>
      <c r="K365" s="5">
        <v>105235</v>
      </c>
      <c r="L365" s="57" t="s">
        <v>248</v>
      </c>
    </row>
    <row r="366" spans="1:12" hidden="1" x14ac:dyDescent="0.2">
      <c r="A366" s="55" t="s">
        <v>246</v>
      </c>
      <c r="B366" s="56" t="s">
        <v>682</v>
      </c>
      <c r="C366" s="56" t="s">
        <v>258</v>
      </c>
      <c r="D366" s="56">
        <v>1269</v>
      </c>
      <c r="E366" s="56" t="s">
        <v>92</v>
      </c>
      <c r="F366" s="56" t="s">
        <v>685</v>
      </c>
      <c r="G366" s="56" t="s">
        <v>444</v>
      </c>
      <c r="H366" s="56" t="s">
        <v>261</v>
      </c>
      <c r="I366" s="56" t="s">
        <v>262</v>
      </c>
      <c r="J366" s="5">
        <v>35</v>
      </c>
      <c r="K366" s="5">
        <v>105270</v>
      </c>
      <c r="L366" s="57" t="s">
        <v>248</v>
      </c>
    </row>
    <row r="367" spans="1:12" hidden="1" x14ac:dyDescent="0.2">
      <c r="A367" s="55" t="s">
        <v>246</v>
      </c>
      <c r="B367" s="56" t="s">
        <v>686</v>
      </c>
      <c r="C367" s="56" t="s">
        <v>258</v>
      </c>
      <c r="D367" s="56">
        <v>1272</v>
      </c>
      <c r="E367" s="56" t="s">
        <v>92</v>
      </c>
      <c r="F367" s="56" t="s">
        <v>687</v>
      </c>
      <c r="G367" s="56" t="s">
        <v>444</v>
      </c>
      <c r="H367" s="56" t="s">
        <v>261</v>
      </c>
      <c r="I367" s="56" t="s">
        <v>262</v>
      </c>
      <c r="J367" s="5">
        <v>35</v>
      </c>
      <c r="K367" s="5">
        <v>105305</v>
      </c>
      <c r="L367" s="57" t="s">
        <v>248</v>
      </c>
    </row>
    <row r="368" spans="1:12" hidden="1" x14ac:dyDescent="0.2">
      <c r="A368" s="55" t="s">
        <v>246</v>
      </c>
      <c r="B368" s="56" t="s">
        <v>686</v>
      </c>
      <c r="C368" s="56" t="s">
        <v>258</v>
      </c>
      <c r="D368" s="56">
        <v>1270</v>
      </c>
      <c r="E368" s="56" t="s">
        <v>92</v>
      </c>
      <c r="F368" s="56" t="s">
        <v>688</v>
      </c>
      <c r="G368" s="56" t="s">
        <v>444</v>
      </c>
      <c r="H368" s="56" t="s">
        <v>261</v>
      </c>
      <c r="I368" s="56" t="s">
        <v>262</v>
      </c>
      <c r="J368" s="5">
        <v>35</v>
      </c>
      <c r="K368" s="5">
        <v>105340</v>
      </c>
      <c r="L368" s="57" t="s">
        <v>248</v>
      </c>
    </row>
    <row r="369" spans="1:12" hidden="1" x14ac:dyDescent="0.2">
      <c r="A369" s="55" t="s">
        <v>246</v>
      </c>
      <c r="B369" s="56" t="s">
        <v>686</v>
      </c>
      <c r="C369" s="56" t="s">
        <v>258</v>
      </c>
      <c r="D369" s="56">
        <v>1271</v>
      </c>
      <c r="E369" s="56" t="s">
        <v>92</v>
      </c>
      <c r="F369" s="56" t="s">
        <v>689</v>
      </c>
      <c r="G369" s="56" t="s">
        <v>444</v>
      </c>
      <c r="H369" s="56" t="s">
        <v>261</v>
      </c>
      <c r="I369" s="56" t="s">
        <v>262</v>
      </c>
      <c r="J369" s="5">
        <v>35</v>
      </c>
      <c r="K369" s="5">
        <v>105375</v>
      </c>
      <c r="L369" s="57" t="s">
        <v>248</v>
      </c>
    </row>
    <row r="370" spans="1:12" hidden="1" x14ac:dyDescent="0.2">
      <c r="A370" s="55" t="s">
        <v>246</v>
      </c>
      <c r="B370" s="56" t="s">
        <v>690</v>
      </c>
      <c r="C370" s="56" t="s">
        <v>258</v>
      </c>
      <c r="D370" s="56">
        <v>1275</v>
      </c>
      <c r="E370" s="56" t="s">
        <v>92</v>
      </c>
      <c r="F370" s="56" t="s">
        <v>691</v>
      </c>
      <c r="G370" s="56" t="s">
        <v>444</v>
      </c>
      <c r="H370" s="56" t="s">
        <v>261</v>
      </c>
      <c r="I370" s="56" t="s">
        <v>262</v>
      </c>
      <c r="J370" s="5">
        <v>35</v>
      </c>
      <c r="K370" s="5">
        <v>105410</v>
      </c>
      <c r="L370" s="57" t="s">
        <v>248</v>
      </c>
    </row>
    <row r="371" spans="1:12" hidden="1" x14ac:dyDescent="0.2">
      <c r="A371" s="55" t="s">
        <v>246</v>
      </c>
      <c r="B371" s="56" t="s">
        <v>690</v>
      </c>
      <c r="C371" s="56" t="s">
        <v>258</v>
      </c>
      <c r="D371" s="56">
        <v>1274</v>
      </c>
      <c r="E371" s="56" t="s">
        <v>92</v>
      </c>
      <c r="F371" s="56" t="s">
        <v>692</v>
      </c>
      <c r="G371" s="56" t="s">
        <v>444</v>
      </c>
      <c r="H371" s="56" t="s">
        <v>261</v>
      </c>
      <c r="I371" s="56" t="s">
        <v>262</v>
      </c>
      <c r="J371" s="5">
        <v>35</v>
      </c>
      <c r="K371" s="5">
        <v>105445</v>
      </c>
      <c r="L371" s="57" t="s">
        <v>248</v>
      </c>
    </row>
    <row r="372" spans="1:12" hidden="1" x14ac:dyDescent="0.2">
      <c r="A372" s="55" t="s">
        <v>246</v>
      </c>
      <c r="B372" s="56" t="s">
        <v>690</v>
      </c>
      <c r="C372" s="56" t="s">
        <v>258</v>
      </c>
      <c r="D372" s="56">
        <v>1273</v>
      </c>
      <c r="E372" s="56" t="s">
        <v>92</v>
      </c>
      <c r="F372" s="56" t="s">
        <v>693</v>
      </c>
      <c r="G372" s="56" t="s">
        <v>444</v>
      </c>
      <c r="H372" s="56" t="s">
        <v>261</v>
      </c>
      <c r="I372" s="56" t="s">
        <v>262</v>
      </c>
      <c r="J372" s="5">
        <v>35</v>
      </c>
      <c r="K372" s="5">
        <v>105480</v>
      </c>
      <c r="L372" s="57" t="s">
        <v>248</v>
      </c>
    </row>
    <row r="373" spans="1:12" hidden="1" x14ac:dyDescent="0.2">
      <c r="A373" s="55" t="s">
        <v>246</v>
      </c>
      <c r="B373" s="56" t="s">
        <v>694</v>
      </c>
      <c r="C373" s="56" t="s">
        <v>258</v>
      </c>
      <c r="D373" s="56">
        <v>1276</v>
      </c>
      <c r="E373" s="56" t="s">
        <v>92</v>
      </c>
      <c r="F373" s="56" t="s">
        <v>695</v>
      </c>
      <c r="G373" s="56" t="s">
        <v>444</v>
      </c>
      <c r="H373" s="56" t="s">
        <v>261</v>
      </c>
      <c r="I373" s="56" t="s">
        <v>262</v>
      </c>
      <c r="J373" s="5">
        <v>35</v>
      </c>
      <c r="K373" s="5">
        <v>105515</v>
      </c>
      <c r="L373" s="57" t="s">
        <v>248</v>
      </c>
    </row>
    <row r="374" spans="1:12" hidden="1" x14ac:dyDescent="0.2">
      <c r="A374" s="55" t="s">
        <v>246</v>
      </c>
      <c r="B374" s="56" t="s">
        <v>694</v>
      </c>
      <c r="C374" s="56" t="s">
        <v>258</v>
      </c>
      <c r="D374" s="56">
        <v>1277</v>
      </c>
      <c r="E374" s="56" t="s">
        <v>92</v>
      </c>
      <c r="F374" s="56" t="s">
        <v>696</v>
      </c>
      <c r="G374" s="56" t="s">
        <v>444</v>
      </c>
      <c r="H374" s="56" t="s">
        <v>261</v>
      </c>
      <c r="I374" s="56" t="s">
        <v>262</v>
      </c>
      <c r="J374" s="5">
        <v>35</v>
      </c>
      <c r="K374" s="5">
        <v>105550</v>
      </c>
      <c r="L374" s="57" t="s">
        <v>248</v>
      </c>
    </row>
    <row r="375" spans="1:12" hidden="1" x14ac:dyDescent="0.2">
      <c r="A375" s="55" t="s">
        <v>246</v>
      </c>
      <c r="B375" s="56" t="s">
        <v>694</v>
      </c>
      <c r="C375" s="56" t="s">
        <v>258</v>
      </c>
      <c r="D375" s="56">
        <v>1279</v>
      </c>
      <c r="E375" s="56" t="s">
        <v>92</v>
      </c>
      <c r="F375" s="56" t="s">
        <v>697</v>
      </c>
      <c r="G375" s="56" t="s">
        <v>444</v>
      </c>
      <c r="H375" s="56" t="s">
        <v>261</v>
      </c>
      <c r="I375" s="56" t="s">
        <v>262</v>
      </c>
      <c r="J375" s="5">
        <v>35</v>
      </c>
      <c r="K375" s="5">
        <v>105585</v>
      </c>
      <c r="L375" s="57" t="s">
        <v>248</v>
      </c>
    </row>
    <row r="376" spans="1:12" hidden="1" x14ac:dyDescent="0.2">
      <c r="A376" s="55" t="s">
        <v>246</v>
      </c>
      <c r="B376" s="56" t="s">
        <v>694</v>
      </c>
      <c r="C376" s="56" t="s">
        <v>258</v>
      </c>
      <c r="D376" s="56">
        <v>1278</v>
      </c>
      <c r="E376" s="56" t="s">
        <v>92</v>
      </c>
      <c r="F376" s="56" t="s">
        <v>698</v>
      </c>
      <c r="G376" s="56" t="s">
        <v>444</v>
      </c>
      <c r="H376" s="56" t="s">
        <v>261</v>
      </c>
      <c r="I376" s="56" t="s">
        <v>262</v>
      </c>
      <c r="J376" s="5">
        <v>35</v>
      </c>
      <c r="K376" s="5">
        <v>105620</v>
      </c>
      <c r="L376" s="57" t="s">
        <v>248</v>
      </c>
    </row>
    <row r="377" spans="1:12" hidden="1" x14ac:dyDescent="0.2">
      <c r="A377" s="55" t="s">
        <v>246</v>
      </c>
      <c r="B377" s="56" t="s">
        <v>699</v>
      </c>
      <c r="C377" s="56" t="s">
        <v>258</v>
      </c>
      <c r="D377" s="56">
        <v>1283</v>
      </c>
      <c r="E377" s="56" t="s">
        <v>92</v>
      </c>
      <c r="F377" s="56" t="s">
        <v>700</v>
      </c>
      <c r="G377" s="56" t="s">
        <v>444</v>
      </c>
      <c r="H377" s="56" t="s">
        <v>261</v>
      </c>
      <c r="I377" s="56" t="s">
        <v>262</v>
      </c>
      <c r="J377" s="5">
        <v>35</v>
      </c>
      <c r="K377" s="5">
        <v>105655</v>
      </c>
      <c r="L377" s="57" t="s">
        <v>248</v>
      </c>
    </row>
    <row r="378" spans="1:12" hidden="1" x14ac:dyDescent="0.2">
      <c r="A378" s="55" t="s">
        <v>246</v>
      </c>
      <c r="B378" s="56" t="s">
        <v>699</v>
      </c>
      <c r="C378" s="56" t="s">
        <v>258</v>
      </c>
      <c r="D378" s="56">
        <v>1282</v>
      </c>
      <c r="E378" s="56" t="s">
        <v>92</v>
      </c>
      <c r="F378" s="56" t="s">
        <v>701</v>
      </c>
      <c r="G378" s="56" t="s">
        <v>441</v>
      </c>
      <c r="H378" s="56" t="s">
        <v>261</v>
      </c>
      <c r="I378" s="56" t="s">
        <v>262</v>
      </c>
      <c r="J378" s="5">
        <v>35</v>
      </c>
      <c r="K378" s="5">
        <v>105690</v>
      </c>
      <c r="L378" s="57" t="s">
        <v>248</v>
      </c>
    </row>
    <row r="379" spans="1:12" hidden="1" x14ac:dyDescent="0.2">
      <c r="A379" s="55" t="s">
        <v>246</v>
      </c>
      <c r="B379" s="56" t="s">
        <v>699</v>
      </c>
      <c r="C379" s="56" t="s">
        <v>258</v>
      </c>
      <c r="D379" s="56">
        <v>1281</v>
      </c>
      <c r="E379" s="56" t="s">
        <v>92</v>
      </c>
      <c r="F379" s="56" t="s">
        <v>702</v>
      </c>
      <c r="G379" s="56" t="s">
        <v>444</v>
      </c>
      <c r="H379" s="56" t="s">
        <v>261</v>
      </c>
      <c r="I379" s="56" t="s">
        <v>262</v>
      </c>
      <c r="J379" s="5">
        <v>35</v>
      </c>
      <c r="K379" s="5">
        <v>105725</v>
      </c>
      <c r="L379" s="57" t="s">
        <v>248</v>
      </c>
    </row>
    <row r="380" spans="1:12" hidden="1" x14ac:dyDescent="0.2">
      <c r="A380" s="55" t="s">
        <v>246</v>
      </c>
      <c r="B380" s="56" t="s">
        <v>699</v>
      </c>
      <c r="C380" s="56" t="s">
        <v>258</v>
      </c>
      <c r="D380" s="56">
        <v>1280</v>
      </c>
      <c r="E380" s="56" t="s">
        <v>92</v>
      </c>
      <c r="F380" s="56" t="s">
        <v>703</v>
      </c>
      <c r="G380" s="56" t="s">
        <v>655</v>
      </c>
      <c r="H380" s="56" t="s">
        <v>261</v>
      </c>
      <c r="I380" s="56" t="s">
        <v>262</v>
      </c>
      <c r="J380" s="5">
        <v>35</v>
      </c>
      <c r="K380" s="5">
        <v>105760</v>
      </c>
      <c r="L380" s="57" t="s">
        <v>248</v>
      </c>
    </row>
    <row r="381" spans="1:12" hidden="1" x14ac:dyDescent="0.2">
      <c r="A381" s="55" t="s">
        <v>246</v>
      </c>
      <c r="B381" s="56" t="s">
        <v>699</v>
      </c>
      <c r="C381" s="56" t="s">
        <v>258</v>
      </c>
      <c r="D381" s="56">
        <v>1284</v>
      </c>
      <c r="E381" s="56" t="s">
        <v>92</v>
      </c>
      <c r="F381" s="56" t="s">
        <v>704</v>
      </c>
      <c r="G381" s="56" t="s">
        <v>444</v>
      </c>
      <c r="H381" s="56" t="s">
        <v>261</v>
      </c>
      <c r="I381" s="56" t="s">
        <v>262</v>
      </c>
      <c r="J381" s="5">
        <v>35</v>
      </c>
      <c r="K381" s="5">
        <v>105795</v>
      </c>
      <c r="L381" s="57" t="s">
        <v>248</v>
      </c>
    </row>
    <row r="382" spans="1:12" hidden="1" x14ac:dyDescent="0.2">
      <c r="A382" s="55" t="s">
        <v>246</v>
      </c>
      <c r="B382" s="56" t="s">
        <v>705</v>
      </c>
      <c r="C382" s="56" t="s">
        <v>258</v>
      </c>
      <c r="D382" s="56">
        <v>1285</v>
      </c>
      <c r="E382" s="56" t="s">
        <v>92</v>
      </c>
      <c r="F382" s="56" t="s">
        <v>706</v>
      </c>
      <c r="G382" s="56" t="s">
        <v>444</v>
      </c>
      <c r="H382" s="56" t="s">
        <v>261</v>
      </c>
      <c r="I382" s="56" t="s">
        <v>262</v>
      </c>
      <c r="J382" s="5">
        <v>35</v>
      </c>
      <c r="K382" s="5">
        <v>105830</v>
      </c>
      <c r="L382" s="57" t="s">
        <v>248</v>
      </c>
    </row>
    <row r="383" spans="1:12" hidden="1" x14ac:dyDescent="0.2">
      <c r="A383" s="55" t="s">
        <v>246</v>
      </c>
      <c r="B383" s="56" t="s">
        <v>707</v>
      </c>
      <c r="C383" s="56" t="s">
        <v>258</v>
      </c>
      <c r="D383" s="56">
        <v>1286</v>
      </c>
      <c r="E383" s="56" t="s">
        <v>92</v>
      </c>
      <c r="F383" s="56" t="s">
        <v>708</v>
      </c>
      <c r="G383" s="56" t="s">
        <v>709</v>
      </c>
      <c r="H383" s="56" t="s">
        <v>261</v>
      </c>
      <c r="I383" s="56" t="s">
        <v>262</v>
      </c>
      <c r="J383" s="5">
        <v>300</v>
      </c>
      <c r="K383" s="5">
        <v>106130</v>
      </c>
      <c r="L383" s="57" t="s">
        <v>247</v>
      </c>
    </row>
    <row r="384" spans="1:12" hidden="1" x14ac:dyDescent="0.2">
      <c r="A384" s="55" t="s">
        <v>246</v>
      </c>
      <c r="B384" s="56" t="s">
        <v>710</v>
      </c>
      <c r="C384" s="56" t="s">
        <v>258</v>
      </c>
      <c r="D384" s="56">
        <v>1287</v>
      </c>
      <c r="E384" s="56" t="s">
        <v>92</v>
      </c>
      <c r="F384" s="56" t="s">
        <v>711</v>
      </c>
      <c r="G384" s="56" t="s">
        <v>712</v>
      </c>
      <c r="H384" s="56" t="s">
        <v>261</v>
      </c>
      <c r="I384" s="56" t="s">
        <v>262</v>
      </c>
      <c r="J384" s="5">
        <v>150</v>
      </c>
      <c r="K384" s="5">
        <v>106280</v>
      </c>
      <c r="L384" s="57" t="s">
        <v>247</v>
      </c>
    </row>
    <row r="385" spans="1:12" hidden="1" x14ac:dyDescent="0.2">
      <c r="A385" s="55" t="s">
        <v>246</v>
      </c>
      <c r="B385" s="56" t="s">
        <v>710</v>
      </c>
      <c r="C385" s="56" t="s">
        <v>258</v>
      </c>
      <c r="D385" s="56">
        <v>1287</v>
      </c>
      <c r="E385" s="56" t="s">
        <v>92</v>
      </c>
      <c r="F385" s="56" t="s">
        <v>711</v>
      </c>
      <c r="G385" s="56" t="s">
        <v>713</v>
      </c>
      <c r="H385" s="56" t="s">
        <v>261</v>
      </c>
      <c r="I385" s="56" t="s">
        <v>262</v>
      </c>
      <c r="J385" s="5">
        <v>350</v>
      </c>
      <c r="K385" s="5">
        <v>106630</v>
      </c>
      <c r="L385" s="57" t="s">
        <v>247</v>
      </c>
    </row>
    <row r="386" spans="1:12" hidden="1" x14ac:dyDescent="0.2">
      <c r="A386" s="55" t="s">
        <v>246</v>
      </c>
      <c r="B386" s="56" t="s">
        <v>714</v>
      </c>
      <c r="C386" s="56" t="s">
        <v>258</v>
      </c>
      <c r="D386" s="56">
        <v>1288</v>
      </c>
      <c r="E386" s="56" t="s">
        <v>92</v>
      </c>
      <c r="F386" s="56" t="s">
        <v>715</v>
      </c>
      <c r="G386" s="56" t="s">
        <v>716</v>
      </c>
      <c r="H386" s="56" t="s">
        <v>261</v>
      </c>
      <c r="I386" s="56" t="s">
        <v>262</v>
      </c>
      <c r="J386" s="5">
        <v>175</v>
      </c>
      <c r="K386" s="5">
        <v>106805</v>
      </c>
      <c r="L386" s="57" t="s">
        <v>247</v>
      </c>
    </row>
    <row r="387" spans="1:12" hidden="1" x14ac:dyDescent="0.2">
      <c r="A387" s="55" t="s">
        <v>246</v>
      </c>
      <c r="B387" s="56" t="s">
        <v>717</v>
      </c>
      <c r="C387" s="56" t="s">
        <v>258</v>
      </c>
      <c r="D387" s="56">
        <v>1289</v>
      </c>
      <c r="E387" s="56" t="s">
        <v>92</v>
      </c>
      <c r="F387" s="56" t="s">
        <v>267</v>
      </c>
      <c r="G387" s="56" t="s">
        <v>718</v>
      </c>
      <c r="H387" s="56" t="s">
        <v>261</v>
      </c>
      <c r="I387" s="56" t="s">
        <v>262</v>
      </c>
      <c r="J387" s="5">
        <v>150</v>
      </c>
      <c r="K387" s="5">
        <v>106955</v>
      </c>
      <c r="L387" s="57" t="s">
        <v>247</v>
      </c>
    </row>
    <row r="388" spans="1:12" hidden="1" x14ac:dyDescent="0.2">
      <c r="A388" s="55" t="s">
        <v>246</v>
      </c>
      <c r="B388" s="56" t="s">
        <v>719</v>
      </c>
      <c r="C388" s="56" t="s">
        <v>258</v>
      </c>
      <c r="D388" s="56">
        <v>1290</v>
      </c>
      <c r="E388" s="56" t="s">
        <v>92</v>
      </c>
      <c r="F388" s="56" t="s">
        <v>720</v>
      </c>
      <c r="G388" s="56" t="s">
        <v>721</v>
      </c>
      <c r="H388" s="56" t="s">
        <v>261</v>
      </c>
      <c r="I388" s="56" t="s">
        <v>262</v>
      </c>
      <c r="J388" s="5">
        <v>200</v>
      </c>
      <c r="K388" s="5">
        <v>107155</v>
      </c>
      <c r="L388" s="57" t="s">
        <v>247</v>
      </c>
    </row>
    <row r="389" spans="1:12" hidden="1" x14ac:dyDescent="0.2">
      <c r="A389" s="55" t="s">
        <v>245</v>
      </c>
      <c r="B389" s="56" t="s">
        <v>722</v>
      </c>
      <c r="C389" s="56" t="s">
        <v>258</v>
      </c>
      <c r="D389" s="56">
        <v>1296</v>
      </c>
      <c r="E389" s="56" t="s">
        <v>92</v>
      </c>
      <c r="F389" s="56" t="s">
        <v>723</v>
      </c>
      <c r="G389" s="56" t="s">
        <v>724</v>
      </c>
      <c r="H389" s="56" t="s">
        <v>261</v>
      </c>
      <c r="I389" s="56" t="s">
        <v>262</v>
      </c>
      <c r="J389" s="5">
        <v>300</v>
      </c>
      <c r="K389" s="5">
        <v>107455</v>
      </c>
      <c r="L389" s="57" t="s">
        <v>247</v>
      </c>
    </row>
    <row r="390" spans="1:12" hidden="1" x14ac:dyDescent="0.2">
      <c r="A390" s="55" t="s">
        <v>245</v>
      </c>
      <c r="B390" s="56" t="s">
        <v>722</v>
      </c>
      <c r="C390" s="56" t="s">
        <v>258</v>
      </c>
      <c r="D390" s="56">
        <v>1295</v>
      </c>
      <c r="E390" s="56" t="s">
        <v>92</v>
      </c>
      <c r="F390" s="56" t="s">
        <v>725</v>
      </c>
      <c r="G390" s="56" t="s">
        <v>726</v>
      </c>
      <c r="H390" s="56" t="s">
        <v>261</v>
      </c>
      <c r="I390" s="56" t="s">
        <v>262</v>
      </c>
      <c r="J390" s="5">
        <v>350</v>
      </c>
      <c r="K390" s="5">
        <v>107805</v>
      </c>
      <c r="L390" s="57" t="s">
        <v>247</v>
      </c>
    </row>
    <row r="391" spans="1:12" hidden="1" x14ac:dyDescent="0.2">
      <c r="A391" s="55" t="s">
        <v>245</v>
      </c>
      <c r="B391" s="56" t="s">
        <v>727</v>
      </c>
      <c r="C391" s="56" t="s">
        <v>266</v>
      </c>
      <c r="D391" s="56">
        <v>1301</v>
      </c>
      <c r="E391" s="56" t="s">
        <v>92</v>
      </c>
      <c r="F391" s="56" t="s">
        <v>728</v>
      </c>
      <c r="G391" s="56" t="s">
        <v>716</v>
      </c>
      <c r="H391" s="56" t="s">
        <v>261</v>
      </c>
      <c r="I391" s="56" t="s">
        <v>262</v>
      </c>
      <c r="J391" s="5">
        <v>-175</v>
      </c>
      <c r="K391" s="5">
        <v>107630</v>
      </c>
      <c r="L391" s="57" t="s">
        <v>247</v>
      </c>
    </row>
    <row r="392" spans="1:12" hidden="1" x14ac:dyDescent="0.2">
      <c r="A392" s="55" t="s">
        <v>245</v>
      </c>
      <c r="B392" s="56" t="s">
        <v>727</v>
      </c>
      <c r="C392" s="56" t="s">
        <v>258</v>
      </c>
      <c r="D392" s="56">
        <v>1300</v>
      </c>
      <c r="E392" s="56" t="s">
        <v>92</v>
      </c>
      <c r="F392" s="56" t="s">
        <v>728</v>
      </c>
      <c r="G392" s="56" t="s">
        <v>716</v>
      </c>
      <c r="H392" s="56" t="s">
        <v>261</v>
      </c>
      <c r="I392" s="56" t="s">
        <v>262</v>
      </c>
      <c r="J392" s="5">
        <v>175</v>
      </c>
      <c r="K392" s="5">
        <v>107805</v>
      </c>
      <c r="L392" s="57" t="s">
        <v>247</v>
      </c>
    </row>
    <row r="393" spans="1:12" hidden="1" x14ac:dyDescent="0.2">
      <c r="A393" s="55" t="s">
        <v>245</v>
      </c>
      <c r="B393" s="56" t="s">
        <v>729</v>
      </c>
      <c r="C393" s="56" t="s">
        <v>266</v>
      </c>
      <c r="D393" s="56">
        <v>1302</v>
      </c>
      <c r="E393" s="56" t="s">
        <v>92</v>
      </c>
      <c r="F393" s="56" t="s">
        <v>267</v>
      </c>
      <c r="G393" s="56" t="s">
        <v>718</v>
      </c>
      <c r="H393" s="56" t="s">
        <v>261</v>
      </c>
      <c r="I393" s="56" t="s">
        <v>262</v>
      </c>
      <c r="J393" s="5">
        <v>-150</v>
      </c>
      <c r="K393" s="5">
        <v>107655</v>
      </c>
      <c r="L393" s="57" t="s">
        <v>247</v>
      </c>
    </row>
    <row r="394" spans="1:12" hidden="1" x14ac:dyDescent="0.2">
      <c r="A394" s="55" t="s">
        <v>245</v>
      </c>
      <c r="B394" s="56" t="s">
        <v>730</v>
      </c>
      <c r="C394" s="56" t="s">
        <v>258</v>
      </c>
      <c r="D394" s="56">
        <v>1303</v>
      </c>
      <c r="E394" s="56" t="s">
        <v>92</v>
      </c>
      <c r="F394" s="56" t="s">
        <v>731</v>
      </c>
      <c r="G394" s="56" t="s">
        <v>724</v>
      </c>
      <c r="H394" s="56" t="s">
        <v>261</v>
      </c>
      <c r="I394" s="56" t="s">
        <v>262</v>
      </c>
      <c r="J394" s="5">
        <v>300</v>
      </c>
      <c r="K394" s="5">
        <v>107955</v>
      </c>
      <c r="L394" s="57" t="s">
        <v>247</v>
      </c>
    </row>
    <row r="395" spans="1:12" hidden="1" x14ac:dyDescent="0.2">
      <c r="A395" s="55" t="s">
        <v>245</v>
      </c>
      <c r="B395" s="56" t="s">
        <v>732</v>
      </c>
      <c r="C395" s="56" t="s">
        <v>258</v>
      </c>
      <c r="D395" s="56">
        <v>1304</v>
      </c>
      <c r="E395" s="56" t="s">
        <v>92</v>
      </c>
      <c r="F395" s="56" t="s">
        <v>733</v>
      </c>
      <c r="G395" s="56" t="s">
        <v>734</v>
      </c>
      <c r="H395" s="56" t="s">
        <v>261</v>
      </c>
      <c r="I395" s="56" t="s">
        <v>262</v>
      </c>
      <c r="J395" s="5">
        <v>125</v>
      </c>
      <c r="K395" s="5">
        <v>108080</v>
      </c>
      <c r="L395" s="57" t="s">
        <v>247</v>
      </c>
    </row>
    <row r="396" spans="1:12" hidden="1" x14ac:dyDescent="0.2">
      <c r="A396" s="55" t="s">
        <v>245</v>
      </c>
      <c r="B396" s="56" t="s">
        <v>735</v>
      </c>
      <c r="C396" s="56" t="s">
        <v>258</v>
      </c>
      <c r="D396" s="56">
        <v>1305</v>
      </c>
      <c r="E396" s="56" t="s">
        <v>92</v>
      </c>
      <c r="F396" s="56" t="s">
        <v>736</v>
      </c>
      <c r="G396" s="56" t="s">
        <v>724</v>
      </c>
      <c r="H396" s="56" t="s">
        <v>261</v>
      </c>
      <c r="I396" s="56" t="s">
        <v>262</v>
      </c>
      <c r="J396" s="5">
        <v>300</v>
      </c>
      <c r="K396" s="5">
        <v>108380</v>
      </c>
      <c r="L396" s="57" t="s">
        <v>247</v>
      </c>
    </row>
    <row r="397" spans="1:12" hidden="1" x14ac:dyDescent="0.2">
      <c r="A397" s="55" t="s">
        <v>245</v>
      </c>
      <c r="B397" s="56" t="s">
        <v>737</v>
      </c>
      <c r="C397" s="56" t="s">
        <v>258</v>
      </c>
      <c r="D397" s="56">
        <v>1306</v>
      </c>
      <c r="E397" s="56" t="s">
        <v>92</v>
      </c>
      <c r="F397" s="56" t="s">
        <v>736</v>
      </c>
      <c r="G397" s="56" t="s">
        <v>712</v>
      </c>
      <c r="H397" s="56" t="s">
        <v>261</v>
      </c>
      <c r="I397" s="56" t="s">
        <v>262</v>
      </c>
      <c r="J397" s="5">
        <v>150</v>
      </c>
      <c r="K397" s="5">
        <v>108530</v>
      </c>
      <c r="L397" s="57" t="s">
        <v>247</v>
      </c>
    </row>
    <row r="398" spans="1:12" hidden="1" x14ac:dyDescent="0.2">
      <c r="A398" s="55" t="s">
        <v>245</v>
      </c>
      <c r="B398" s="56" t="s">
        <v>738</v>
      </c>
      <c r="C398" s="56" t="s">
        <v>258</v>
      </c>
      <c r="D398" s="56">
        <v>1307</v>
      </c>
      <c r="E398" s="56" t="s">
        <v>92</v>
      </c>
      <c r="F398" s="56" t="s">
        <v>739</v>
      </c>
      <c r="G398" s="56" t="s">
        <v>716</v>
      </c>
      <c r="H398" s="56" t="s">
        <v>261</v>
      </c>
      <c r="I398" s="56" t="s">
        <v>262</v>
      </c>
      <c r="J398" s="5">
        <v>175</v>
      </c>
      <c r="K398" s="5">
        <v>108705</v>
      </c>
      <c r="L398" s="57" t="s">
        <v>247</v>
      </c>
    </row>
    <row r="399" spans="1:12" hidden="1" x14ac:dyDescent="0.2">
      <c r="A399" s="55" t="s">
        <v>245</v>
      </c>
      <c r="B399" s="56" t="s">
        <v>740</v>
      </c>
      <c r="C399" s="56" t="s">
        <v>258</v>
      </c>
      <c r="D399" s="56">
        <v>1308</v>
      </c>
      <c r="E399" s="56" t="s">
        <v>92</v>
      </c>
      <c r="F399" s="56" t="s">
        <v>741</v>
      </c>
      <c r="G399" s="56" t="s">
        <v>724</v>
      </c>
      <c r="H399" s="56" t="s">
        <v>261</v>
      </c>
      <c r="I399" s="56" t="s">
        <v>262</v>
      </c>
      <c r="J399" s="5">
        <v>300</v>
      </c>
      <c r="K399" s="5">
        <v>109005</v>
      </c>
      <c r="L399" s="57" t="s">
        <v>247</v>
      </c>
    </row>
    <row r="400" spans="1:12" hidden="1" x14ac:dyDescent="0.2">
      <c r="A400" s="55" t="s">
        <v>245</v>
      </c>
      <c r="B400" s="56" t="s">
        <v>742</v>
      </c>
      <c r="C400" s="56" t="s">
        <v>258</v>
      </c>
      <c r="D400" s="56">
        <v>1309</v>
      </c>
      <c r="E400" s="56" t="s">
        <v>92</v>
      </c>
      <c r="F400" s="56" t="s">
        <v>743</v>
      </c>
      <c r="G400" s="56" t="s">
        <v>446</v>
      </c>
      <c r="H400" s="56" t="s">
        <v>261</v>
      </c>
      <c r="I400" s="56" t="s">
        <v>262</v>
      </c>
      <c r="J400" s="5">
        <v>275</v>
      </c>
      <c r="K400" s="5">
        <v>109280</v>
      </c>
      <c r="L400" s="57" t="s">
        <v>247</v>
      </c>
    </row>
    <row r="401" spans="1:12" hidden="1" x14ac:dyDescent="0.2">
      <c r="A401" s="55" t="s">
        <v>245</v>
      </c>
      <c r="B401" s="56" t="s">
        <v>744</v>
      </c>
      <c r="C401" s="56" t="s">
        <v>258</v>
      </c>
      <c r="D401" s="56">
        <v>1310</v>
      </c>
      <c r="E401" s="56" t="s">
        <v>92</v>
      </c>
      <c r="F401" s="56" t="s">
        <v>745</v>
      </c>
      <c r="G401" s="56" t="s">
        <v>746</v>
      </c>
      <c r="H401" s="56" t="s">
        <v>261</v>
      </c>
      <c r="I401" s="56" t="s">
        <v>262</v>
      </c>
      <c r="J401" s="5">
        <v>1000</v>
      </c>
      <c r="K401" s="5">
        <v>110280</v>
      </c>
      <c r="L401" s="5" t="s">
        <v>251</v>
      </c>
    </row>
    <row r="402" spans="1:12" hidden="1" x14ac:dyDescent="0.2">
      <c r="A402" s="55" t="s">
        <v>245</v>
      </c>
      <c r="B402" s="56" t="s">
        <v>744</v>
      </c>
      <c r="C402" s="56" t="s">
        <v>258</v>
      </c>
      <c r="D402" s="56">
        <v>1311</v>
      </c>
      <c r="E402" s="56" t="s">
        <v>92</v>
      </c>
      <c r="F402" s="56" t="s">
        <v>747</v>
      </c>
      <c r="G402" s="56" t="s">
        <v>748</v>
      </c>
      <c r="H402" s="56" t="s">
        <v>261</v>
      </c>
      <c r="I402" s="56" t="s">
        <v>262</v>
      </c>
      <c r="J402" s="5">
        <v>2500</v>
      </c>
      <c r="K402" s="5">
        <v>112780</v>
      </c>
      <c r="L402" s="5" t="s">
        <v>250</v>
      </c>
    </row>
    <row r="403" spans="1:12" hidden="1" x14ac:dyDescent="0.2">
      <c r="A403" s="55" t="s">
        <v>245</v>
      </c>
      <c r="B403" s="56" t="s">
        <v>749</v>
      </c>
      <c r="C403" s="56" t="s">
        <v>258</v>
      </c>
      <c r="D403" s="56">
        <v>1312</v>
      </c>
      <c r="E403" s="56" t="s">
        <v>92</v>
      </c>
      <c r="F403" s="56" t="s">
        <v>750</v>
      </c>
      <c r="G403" s="56" t="s">
        <v>724</v>
      </c>
      <c r="H403" s="56" t="s">
        <v>261</v>
      </c>
      <c r="I403" s="56" t="s">
        <v>262</v>
      </c>
      <c r="J403" s="5">
        <v>300</v>
      </c>
      <c r="K403" s="5">
        <v>113080</v>
      </c>
      <c r="L403" s="57" t="s">
        <v>247</v>
      </c>
    </row>
    <row r="404" spans="1:12" hidden="1" x14ac:dyDescent="0.2">
      <c r="A404" s="55" t="s">
        <v>245</v>
      </c>
      <c r="B404" s="56" t="s">
        <v>751</v>
      </c>
      <c r="C404" s="56" t="s">
        <v>258</v>
      </c>
      <c r="D404" s="56">
        <v>1313</v>
      </c>
      <c r="E404" s="56" t="s">
        <v>92</v>
      </c>
      <c r="F404" s="56" t="s">
        <v>752</v>
      </c>
      <c r="G404" s="56" t="s">
        <v>753</v>
      </c>
      <c r="H404" s="56" t="s">
        <v>261</v>
      </c>
      <c r="I404" s="56" t="s">
        <v>262</v>
      </c>
      <c r="J404" s="5">
        <v>250</v>
      </c>
      <c r="K404" s="5">
        <v>113330</v>
      </c>
      <c r="L404" s="57" t="s">
        <v>247</v>
      </c>
    </row>
    <row r="405" spans="1:12" hidden="1" x14ac:dyDescent="0.2">
      <c r="A405" s="55" t="s">
        <v>245</v>
      </c>
      <c r="B405" s="56" t="s">
        <v>751</v>
      </c>
      <c r="C405" s="56" t="s">
        <v>258</v>
      </c>
      <c r="D405" s="56">
        <v>1314</v>
      </c>
      <c r="E405" s="56" t="s">
        <v>92</v>
      </c>
      <c r="F405" s="56" t="s">
        <v>754</v>
      </c>
      <c r="G405" s="56" t="s">
        <v>724</v>
      </c>
      <c r="H405" s="56" t="s">
        <v>261</v>
      </c>
      <c r="I405" s="56" t="s">
        <v>262</v>
      </c>
      <c r="J405" s="5">
        <v>300</v>
      </c>
      <c r="K405" s="5">
        <v>113630</v>
      </c>
      <c r="L405" s="57" t="s">
        <v>247</v>
      </c>
    </row>
    <row r="406" spans="1:12" hidden="1" x14ac:dyDescent="0.2">
      <c r="A406" s="55" t="s">
        <v>245</v>
      </c>
      <c r="B406" s="56" t="s">
        <v>755</v>
      </c>
      <c r="C406" s="56" t="s">
        <v>258</v>
      </c>
      <c r="D406" s="56">
        <v>1315</v>
      </c>
      <c r="E406" s="56" t="s">
        <v>92</v>
      </c>
      <c r="F406" s="56" t="s">
        <v>756</v>
      </c>
      <c r="G406" s="56" t="s">
        <v>716</v>
      </c>
      <c r="H406" s="56" t="s">
        <v>261</v>
      </c>
      <c r="I406" s="56" t="s">
        <v>262</v>
      </c>
      <c r="J406" s="5">
        <v>175</v>
      </c>
      <c r="K406" s="5">
        <v>113805</v>
      </c>
      <c r="L406" s="57" t="s">
        <v>247</v>
      </c>
    </row>
    <row r="407" spans="1:12" hidden="1" x14ac:dyDescent="0.2">
      <c r="A407" s="55" t="s">
        <v>245</v>
      </c>
      <c r="B407" s="56" t="s">
        <v>755</v>
      </c>
      <c r="C407" s="56" t="s">
        <v>258</v>
      </c>
      <c r="D407" s="56">
        <v>1316</v>
      </c>
      <c r="E407" s="56" t="s">
        <v>92</v>
      </c>
      <c r="F407" s="56" t="s">
        <v>757</v>
      </c>
      <c r="G407" s="56" t="s">
        <v>753</v>
      </c>
      <c r="H407" s="56" t="s">
        <v>261</v>
      </c>
      <c r="I407" s="56" t="s">
        <v>262</v>
      </c>
      <c r="J407" s="5">
        <v>250</v>
      </c>
      <c r="K407" s="5">
        <v>114055</v>
      </c>
      <c r="L407" s="57" t="s">
        <v>247</v>
      </c>
    </row>
    <row r="408" spans="1:12" hidden="1" x14ac:dyDescent="0.2">
      <c r="A408" s="55" t="s">
        <v>245</v>
      </c>
      <c r="B408" s="56" t="s">
        <v>758</v>
      </c>
      <c r="C408" s="56" t="s">
        <v>258</v>
      </c>
      <c r="D408" s="56">
        <v>1317</v>
      </c>
      <c r="E408" s="56" t="s">
        <v>92</v>
      </c>
      <c r="F408" s="56" t="s">
        <v>759</v>
      </c>
      <c r="G408" s="56" t="s">
        <v>716</v>
      </c>
      <c r="H408" s="56" t="s">
        <v>261</v>
      </c>
      <c r="I408" s="56" t="s">
        <v>262</v>
      </c>
      <c r="J408" s="5">
        <v>175</v>
      </c>
      <c r="K408" s="5">
        <v>114230</v>
      </c>
      <c r="L408" s="57" t="s">
        <v>247</v>
      </c>
    </row>
    <row r="409" spans="1:12" hidden="1" x14ac:dyDescent="0.2">
      <c r="A409" s="55" t="s">
        <v>245</v>
      </c>
      <c r="B409" s="56" t="s">
        <v>758</v>
      </c>
      <c r="C409" s="56" t="s">
        <v>258</v>
      </c>
      <c r="D409" s="56">
        <v>1318</v>
      </c>
      <c r="E409" s="56" t="s">
        <v>92</v>
      </c>
      <c r="F409" s="56" t="s">
        <v>760</v>
      </c>
      <c r="G409" s="56" t="s">
        <v>761</v>
      </c>
      <c r="H409" s="56" t="s">
        <v>261</v>
      </c>
      <c r="I409" s="56" t="s">
        <v>262</v>
      </c>
      <c r="J409" s="5">
        <v>1000</v>
      </c>
      <c r="K409" s="5">
        <v>115230</v>
      </c>
      <c r="L409" s="57" t="s">
        <v>247</v>
      </c>
    </row>
    <row r="410" spans="1:12" hidden="1" x14ac:dyDescent="0.2">
      <c r="A410" s="55" t="s">
        <v>245</v>
      </c>
      <c r="B410" s="56" t="s">
        <v>762</v>
      </c>
      <c r="C410" s="56" t="s">
        <v>258</v>
      </c>
      <c r="D410" s="56">
        <v>1319</v>
      </c>
      <c r="E410" s="56" t="s">
        <v>92</v>
      </c>
      <c r="F410" s="56" t="s">
        <v>763</v>
      </c>
      <c r="G410" s="56" t="s">
        <v>721</v>
      </c>
      <c r="H410" s="56" t="s">
        <v>261</v>
      </c>
      <c r="I410" s="56" t="s">
        <v>262</v>
      </c>
      <c r="J410" s="5">
        <v>200</v>
      </c>
      <c r="K410" s="5">
        <v>115430</v>
      </c>
      <c r="L410" s="57" t="s">
        <v>247</v>
      </c>
    </row>
    <row r="411" spans="1:12" hidden="1" x14ac:dyDescent="0.2">
      <c r="A411" s="55" t="s">
        <v>244</v>
      </c>
      <c r="B411" s="56" t="s">
        <v>764</v>
      </c>
      <c r="C411" s="56" t="s">
        <v>258</v>
      </c>
      <c r="D411" s="56">
        <v>1320</v>
      </c>
      <c r="E411" s="56" t="s">
        <v>92</v>
      </c>
      <c r="F411" s="56" t="s">
        <v>765</v>
      </c>
      <c r="G411" s="56" t="s">
        <v>766</v>
      </c>
      <c r="H411" s="56" t="s">
        <v>261</v>
      </c>
      <c r="I411" s="56" t="s">
        <v>262</v>
      </c>
      <c r="J411" s="5">
        <v>125</v>
      </c>
      <c r="K411" s="5">
        <v>115555</v>
      </c>
      <c r="L411" s="57" t="s">
        <v>253</v>
      </c>
    </row>
    <row r="412" spans="1:12" hidden="1" x14ac:dyDescent="0.2">
      <c r="A412" s="55" t="s">
        <v>244</v>
      </c>
      <c r="B412" s="56" t="s">
        <v>767</v>
      </c>
      <c r="C412" s="56" t="s">
        <v>266</v>
      </c>
      <c r="D412" s="56">
        <v>1325</v>
      </c>
      <c r="E412" s="56" t="s">
        <v>92</v>
      </c>
      <c r="F412" s="56" t="s">
        <v>720</v>
      </c>
      <c r="G412" s="56" t="s">
        <v>721</v>
      </c>
      <c r="H412" s="56" t="s">
        <v>261</v>
      </c>
      <c r="I412" s="56" t="s">
        <v>262</v>
      </c>
      <c r="J412" s="5">
        <v>-200</v>
      </c>
      <c r="K412" s="5">
        <v>115355</v>
      </c>
      <c r="L412" s="57" t="s">
        <v>253</v>
      </c>
    </row>
    <row r="413" spans="1:12" hidden="1" x14ac:dyDescent="0.2">
      <c r="A413" s="55" t="s">
        <v>244</v>
      </c>
      <c r="B413" s="56" t="s">
        <v>768</v>
      </c>
      <c r="C413" s="56" t="s">
        <v>258</v>
      </c>
      <c r="D413" s="56">
        <v>1326</v>
      </c>
      <c r="E413" s="56" t="s">
        <v>92</v>
      </c>
      <c r="F413" s="56" t="s">
        <v>711</v>
      </c>
      <c r="G413" s="56" t="s">
        <v>769</v>
      </c>
      <c r="H413" s="56" t="s">
        <v>261</v>
      </c>
      <c r="I413" s="56" t="s">
        <v>262</v>
      </c>
      <c r="J413" s="5">
        <v>125</v>
      </c>
      <c r="K413" s="5">
        <v>115480</v>
      </c>
      <c r="L413" s="57" t="s">
        <v>253</v>
      </c>
    </row>
    <row r="414" spans="1:12" hidden="1" x14ac:dyDescent="0.2">
      <c r="A414" s="55" t="s">
        <v>244</v>
      </c>
      <c r="B414" s="56" t="s">
        <v>770</v>
      </c>
      <c r="C414" s="56" t="s">
        <v>266</v>
      </c>
      <c r="D414" s="56">
        <v>1327</v>
      </c>
      <c r="E414" s="56" t="s">
        <v>92</v>
      </c>
      <c r="F414" s="56" t="s">
        <v>763</v>
      </c>
      <c r="G414" s="56" t="s">
        <v>721</v>
      </c>
      <c r="H414" s="56" t="s">
        <v>261</v>
      </c>
      <c r="I414" s="56" t="s">
        <v>262</v>
      </c>
      <c r="J414" s="5">
        <v>-200</v>
      </c>
      <c r="K414" s="5">
        <v>115280</v>
      </c>
      <c r="L414" s="57" t="s">
        <v>253</v>
      </c>
    </row>
    <row r="415" spans="1:12" hidden="1" x14ac:dyDescent="0.2">
      <c r="A415" s="55" t="s">
        <v>237</v>
      </c>
      <c r="B415" s="56" t="s">
        <v>771</v>
      </c>
      <c r="C415" s="56" t="s">
        <v>258</v>
      </c>
      <c r="D415" s="56">
        <v>1328</v>
      </c>
      <c r="E415" s="56" t="s">
        <v>92</v>
      </c>
      <c r="F415" s="56" t="s">
        <v>772</v>
      </c>
      <c r="G415" s="56" t="s">
        <v>769</v>
      </c>
      <c r="H415" s="56" t="s">
        <v>261</v>
      </c>
      <c r="I415" s="56" t="s">
        <v>262</v>
      </c>
      <c r="J415" s="5">
        <v>250</v>
      </c>
      <c r="K415" s="5">
        <v>115530</v>
      </c>
      <c r="L415" s="57" t="s">
        <v>253</v>
      </c>
    </row>
    <row r="416" spans="1:12" hidden="1" x14ac:dyDescent="0.2">
      <c r="A416" s="55" t="s">
        <v>237</v>
      </c>
      <c r="B416" s="56" t="s">
        <v>773</v>
      </c>
      <c r="C416" s="56" t="s">
        <v>258</v>
      </c>
      <c r="D416" s="56">
        <v>1329</v>
      </c>
      <c r="E416" s="56" t="s">
        <v>92</v>
      </c>
      <c r="F416" s="56" t="s">
        <v>774</v>
      </c>
      <c r="G416" s="56" t="s">
        <v>775</v>
      </c>
      <c r="H416" s="56" t="s">
        <v>261</v>
      </c>
      <c r="I416" s="56" t="s">
        <v>262</v>
      </c>
      <c r="J416" s="5">
        <v>125</v>
      </c>
      <c r="K416" s="5">
        <v>115655</v>
      </c>
      <c r="L416" s="57" t="s">
        <v>253</v>
      </c>
    </row>
    <row r="417" spans="1:12" hidden="1" x14ac:dyDescent="0.2">
      <c r="A417" s="55" t="s">
        <v>239</v>
      </c>
      <c r="B417" s="56" t="s">
        <v>776</v>
      </c>
      <c r="C417" s="56" t="s">
        <v>258</v>
      </c>
      <c r="D417" s="56">
        <v>1337</v>
      </c>
      <c r="E417" s="56" t="s">
        <v>92</v>
      </c>
      <c r="F417" s="56" t="s">
        <v>267</v>
      </c>
      <c r="G417" s="56" t="s">
        <v>777</v>
      </c>
      <c r="H417" s="56" t="s">
        <v>261</v>
      </c>
      <c r="I417" s="56" t="s">
        <v>262</v>
      </c>
      <c r="J417" s="5">
        <v>-173.25</v>
      </c>
      <c r="K417" s="5">
        <v>115481.75</v>
      </c>
      <c r="L417" s="57" t="s">
        <v>253</v>
      </c>
    </row>
    <row r="418" spans="1:12" hidden="1" x14ac:dyDescent="0.2">
      <c r="A418" s="55" t="s">
        <v>239</v>
      </c>
      <c r="B418" s="56" t="s">
        <v>776</v>
      </c>
      <c r="C418" s="56" t="s">
        <v>258</v>
      </c>
      <c r="D418" s="56">
        <v>1337</v>
      </c>
      <c r="E418" s="56" t="s">
        <v>92</v>
      </c>
      <c r="F418" s="56" t="s">
        <v>267</v>
      </c>
      <c r="G418" s="56" t="s">
        <v>778</v>
      </c>
      <c r="H418" s="56" t="s">
        <v>261</v>
      </c>
      <c r="I418" s="56" t="s">
        <v>262</v>
      </c>
      <c r="J418" s="5">
        <v>175</v>
      </c>
      <c r="K418" s="5">
        <v>115656.75</v>
      </c>
      <c r="L418" s="57" t="s">
        <v>253</v>
      </c>
    </row>
    <row r="419" spans="1:12" hidden="1" x14ac:dyDescent="0.2">
      <c r="A419" s="55" t="s">
        <v>239</v>
      </c>
      <c r="B419" s="56" t="s">
        <v>779</v>
      </c>
      <c r="C419" s="56" t="s">
        <v>258</v>
      </c>
      <c r="D419" s="56">
        <v>1336</v>
      </c>
      <c r="E419" s="56" t="s">
        <v>92</v>
      </c>
      <c r="F419" s="56" t="s">
        <v>780</v>
      </c>
      <c r="G419" s="56" t="s">
        <v>781</v>
      </c>
      <c r="H419" s="56" t="s">
        <v>261</v>
      </c>
      <c r="I419" s="56" t="s">
        <v>262</v>
      </c>
      <c r="J419" s="5">
        <v>650</v>
      </c>
      <c r="K419" s="5">
        <v>116306.75</v>
      </c>
      <c r="L419" s="57" t="s">
        <v>253</v>
      </c>
    </row>
    <row r="420" spans="1:12" hidden="1" x14ac:dyDescent="0.2">
      <c r="A420" s="55" t="s">
        <v>239</v>
      </c>
      <c r="B420" s="56" t="s">
        <v>782</v>
      </c>
      <c r="C420" s="56" t="s">
        <v>258</v>
      </c>
      <c r="D420" s="56">
        <v>1335</v>
      </c>
      <c r="E420" s="56" t="s">
        <v>92</v>
      </c>
      <c r="F420" s="56" t="s">
        <v>783</v>
      </c>
      <c r="G420" s="56" t="s">
        <v>784</v>
      </c>
      <c r="H420" s="56" t="s">
        <v>261</v>
      </c>
      <c r="I420" s="56" t="s">
        <v>262</v>
      </c>
      <c r="J420" s="5">
        <v>575</v>
      </c>
      <c r="K420" s="5">
        <v>116881.75</v>
      </c>
      <c r="L420" s="57" t="s">
        <v>253</v>
      </c>
    </row>
    <row r="421" spans="1:12" hidden="1" x14ac:dyDescent="0.2">
      <c r="A421" s="55" t="s">
        <v>239</v>
      </c>
      <c r="B421" s="56" t="s">
        <v>782</v>
      </c>
      <c r="C421" s="56" t="s">
        <v>258</v>
      </c>
      <c r="D421" s="56">
        <v>1335</v>
      </c>
      <c r="E421" s="56" t="s">
        <v>92</v>
      </c>
      <c r="F421" s="56" t="s">
        <v>783</v>
      </c>
      <c r="G421" s="56" t="s">
        <v>778</v>
      </c>
      <c r="H421" s="56" t="s">
        <v>261</v>
      </c>
      <c r="I421" s="56" t="s">
        <v>262</v>
      </c>
      <c r="J421" s="5">
        <v>175</v>
      </c>
      <c r="K421" s="5">
        <v>117056.75</v>
      </c>
      <c r="L421" s="57" t="s">
        <v>253</v>
      </c>
    </row>
    <row r="422" spans="1:12" hidden="1" x14ac:dyDescent="0.2">
      <c r="A422" s="55" t="s">
        <v>239</v>
      </c>
      <c r="B422" s="56" t="s">
        <v>785</v>
      </c>
      <c r="C422" s="56" t="s">
        <v>258</v>
      </c>
      <c r="D422" s="56">
        <v>1333</v>
      </c>
      <c r="E422" s="56" t="s">
        <v>92</v>
      </c>
      <c r="F422" s="56" t="s">
        <v>786</v>
      </c>
      <c r="G422" s="56" t="s">
        <v>444</v>
      </c>
      <c r="H422" s="56" t="s">
        <v>261</v>
      </c>
      <c r="I422" s="56" t="s">
        <v>262</v>
      </c>
      <c r="J422" s="5">
        <v>35</v>
      </c>
      <c r="K422" s="5">
        <v>117091.75</v>
      </c>
      <c r="L422" s="57" t="s">
        <v>248</v>
      </c>
    </row>
    <row r="423" spans="1:12" hidden="1" x14ac:dyDescent="0.2">
      <c r="A423" s="55" t="s">
        <v>239</v>
      </c>
      <c r="B423" s="56" t="s">
        <v>787</v>
      </c>
      <c r="C423" s="56" t="s">
        <v>258</v>
      </c>
      <c r="D423" s="56">
        <v>1339</v>
      </c>
      <c r="E423" s="56" t="s">
        <v>92</v>
      </c>
      <c r="F423" s="56" t="s">
        <v>788</v>
      </c>
      <c r="G423" s="56" t="s">
        <v>444</v>
      </c>
      <c r="H423" s="56" t="s">
        <v>261</v>
      </c>
      <c r="I423" s="56" t="s">
        <v>262</v>
      </c>
      <c r="J423" s="5">
        <v>35</v>
      </c>
      <c r="K423" s="5">
        <v>117126.75</v>
      </c>
      <c r="L423" s="57" t="s">
        <v>248</v>
      </c>
    </row>
    <row r="424" spans="1:12" hidden="1" x14ac:dyDescent="0.2">
      <c r="A424" s="55" t="s">
        <v>239</v>
      </c>
      <c r="B424" s="56" t="s">
        <v>787</v>
      </c>
      <c r="C424" s="56" t="s">
        <v>258</v>
      </c>
      <c r="D424" s="56">
        <v>1340</v>
      </c>
      <c r="E424" s="56" t="s">
        <v>92</v>
      </c>
      <c r="F424" s="56" t="s">
        <v>789</v>
      </c>
      <c r="G424" s="56" t="s">
        <v>444</v>
      </c>
      <c r="H424" s="56" t="s">
        <v>261</v>
      </c>
      <c r="I424" s="56" t="s">
        <v>262</v>
      </c>
      <c r="J424" s="5">
        <v>35</v>
      </c>
      <c r="K424" s="5">
        <v>117161.75</v>
      </c>
      <c r="L424" s="57" t="s">
        <v>248</v>
      </c>
    </row>
    <row r="425" spans="1:12" hidden="1" x14ac:dyDescent="0.2">
      <c r="A425" s="55" t="s">
        <v>239</v>
      </c>
      <c r="B425" s="56" t="s">
        <v>787</v>
      </c>
      <c r="C425" s="56" t="s">
        <v>258</v>
      </c>
      <c r="D425" s="56">
        <v>1334</v>
      </c>
      <c r="E425" s="56" t="s">
        <v>92</v>
      </c>
      <c r="F425" s="56" t="s">
        <v>790</v>
      </c>
      <c r="G425" s="56" t="s">
        <v>444</v>
      </c>
      <c r="H425" s="56" t="s">
        <v>261</v>
      </c>
      <c r="I425" s="56" t="s">
        <v>262</v>
      </c>
      <c r="J425" s="5">
        <v>35</v>
      </c>
      <c r="K425" s="5">
        <v>117196.75</v>
      </c>
      <c r="L425" s="57" t="s">
        <v>248</v>
      </c>
    </row>
    <row r="426" spans="1:12" hidden="1" x14ac:dyDescent="0.2">
      <c r="A426" s="55" t="s">
        <v>239</v>
      </c>
      <c r="B426" s="56" t="s">
        <v>791</v>
      </c>
      <c r="C426" s="56" t="s">
        <v>258</v>
      </c>
      <c r="D426" s="56">
        <v>1344</v>
      </c>
      <c r="E426" s="56" t="s">
        <v>92</v>
      </c>
      <c r="F426" s="56" t="s">
        <v>792</v>
      </c>
      <c r="G426" s="56" t="s">
        <v>444</v>
      </c>
      <c r="H426" s="56" t="s">
        <v>261</v>
      </c>
      <c r="I426" s="56" t="s">
        <v>262</v>
      </c>
      <c r="J426" s="5">
        <v>35</v>
      </c>
      <c r="K426" s="5">
        <v>117231.75</v>
      </c>
      <c r="L426" s="57" t="s">
        <v>248</v>
      </c>
    </row>
    <row r="427" spans="1:12" hidden="1" x14ac:dyDescent="0.2">
      <c r="A427" s="55" t="s">
        <v>239</v>
      </c>
      <c r="B427" s="56" t="s">
        <v>791</v>
      </c>
      <c r="C427" s="56" t="s">
        <v>258</v>
      </c>
      <c r="D427" s="56">
        <v>1342</v>
      </c>
      <c r="E427" s="56" t="s">
        <v>92</v>
      </c>
      <c r="F427" s="56" t="s">
        <v>793</v>
      </c>
      <c r="G427" s="56" t="s">
        <v>444</v>
      </c>
      <c r="H427" s="56" t="s">
        <v>261</v>
      </c>
      <c r="I427" s="56" t="s">
        <v>262</v>
      </c>
      <c r="J427" s="5">
        <v>35</v>
      </c>
      <c r="K427" s="5">
        <v>117266.75</v>
      </c>
      <c r="L427" s="57" t="s">
        <v>248</v>
      </c>
    </row>
    <row r="428" spans="1:12" hidden="1" x14ac:dyDescent="0.2">
      <c r="A428" s="55" t="s">
        <v>239</v>
      </c>
      <c r="B428" s="56" t="s">
        <v>791</v>
      </c>
      <c r="C428" s="56" t="s">
        <v>258</v>
      </c>
      <c r="D428" s="56">
        <v>1343</v>
      </c>
      <c r="E428" s="56" t="s">
        <v>92</v>
      </c>
      <c r="F428" s="56" t="s">
        <v>794</v>
      </c>
      <c r="G428" s="56" t="s">
        <v>444</v>
      </c>
      <c r="H428" s="56" t="s">
        <v>261</v>
      </c>
      <c r="I428" s="56" t="s">
        <v>262</v>
      </c>
      <c r="J428" s="5">
        <v>35</v>
      </c>
      <c r="K428" s="5">
        <v>117301.75</v>
      </c>
      <c r="L428" s="57" t="s">
        <v>248</v>
      </c>
    </row>
    <row r="429" spans="1:12" hidden="1" x14ac:dyDescent="0.2">
      <c r="A429" s="55" t="s">
        <v>239</v>
      </c>
      <c r="B429" s="56" t="s">
        <v>791</v>
      </c>
      <c r="C429" s="56" t="s">
        <v>258</v>
      </c>
      <c r="D429" s="56">
        <v>1345</v>
      </c>
      <c r="E429" s="56" t="s">
        <v>92</v>
      </c>
      <c r="F429" s="56" t="s">
        <v>795</v>
      </c>
      <c r="G429" s="56" t="s">
        <v>444</v>
      </c>
      <c r="H429" s="56" t="s">
        <v>261</v>
      </c>
      <c r="I429" s="56" t="s">
        <v>262</v>
      </c>
      <c r="J429" s="5">
        <v>35</v>
      </c>
      <c r="K429" s="5">
        <v>117336.75</v>
      </c>
      <c r="L429" s="57" t="s">
        <v>248</v>
      </c>
    </row>
    <row r="430" spans="1:12" hidden="1" x14ac:dyDescent="0.2">
      <c r="A430" s="55" t="s">
        <v>239</v>
      </c>
      <c r="B430" s="56" t="s">
        <v>796</v>
      </c>
      <c r="C430" s="56" t="s">
        <v>258</v>
      </c>
      <c r="D430" s="56">
        <v>1348</v>
      </c>
      <c r="E430" s="56" t="s">
        <v>92</v>
      </c>
      <c r="F430" s="56" t="s">
        <v>797</v>
      </c>
      <c r="G430" s="56" t="s">
        <v>444</v>
      </c>
      <c r="H430" s="56" t="s">
        <v>261</v>
      </c>
      <c r="I430" s="56" t="s">
        <v>262</v>
      </c>
      <c r="J430" s="5">
        <v>35</v>
      </c>
      <c r="K430" s="5">
        <v>117371.75</v>
      </c>
      <c r="L430" s="57" t="s">
        <v>248</v>
      </c>
    </row>
    <row r="431" spans="1:12" hidden="1" x14ac:dyDescent="0.2">
      <c r="A431" s="55" t="s">
        <v>239</v>
      </c>
      <c r="B431" s="56" t="s">
        <v>796</v>
      </c>
      <c r="C431" s="56" t="s">
        <v>258</v>
      </c>
      <c r="D431" s="56">
        <v>1347</v>
      </c>
      <c r="E431" s="56" t="s">
        <v>92</v>
      </c>
      <c r="F431" s="56" t="s">
        <v>798</v>
      </c>
      <c r="G431" s="56" t="s">
        <v>444</v>
      </c>
      <c r="H431" s="56" t="s">
        <v>261</v>
      </c>
      <c r="I431" s="56" t="s">
        <v>262</v>
      </c>
      <c r="J431" s="5">
        <v>35</v>
      </c>
      <c r="K431" s="5">
        <v>117406.75</v>
      </c>
      <c r="L431" s="57" t="s">
        <v>248</v>
      </c>
    </row>
    <row r="432" spans="1:12" hidden="1" x14ac:dyDescent="0.2">
      <c r="A432" s="55" t="s">
        <v>239</v>
      </c>
      <c r="B432" s="56" t="s">
        <v>796</v>
      </c>
      <c r="C432" s="56" t="s">
        <v>258</v>
      </c>
      <c r="D432" s="56">
        <v>1346</v>
      </c>
      <c r="E432" s="56" t="s">
        <v>92</v>
      </c>
      <c r="F432" s="56" t="s">
        <v>799</v>
      </c>
      <c r="G432" s="56" t="s">
        <v>444</v>
      </c>
      <c r="H432" s="56" t="s">
        <v>261</v>
      </c>
      <c r="I432" s="56" t="s">
        <v>262</v>
      </c>
      <c r="J432" s="5">
        <v>35</v>
      </c>
      <c r="K432" s="5">
        <v>117441.75</v>
      </c>
      <c r="L432" s="57" t="s">
        <v>248</v>
      </c>
    </row>
    <row r="433" spans="1:12" hidden="1" x14ac:dyDescent="0.2">
      <c r="A433" s="55" t="s">
        <v>239</v>
      </c>
      <c r="B433" s="56" t="s">
        <v>800</v>
      </c>
      <c r="C433" s="56" t="s">
        <v>258</v>
      </c>
      <c r="D433" s="56">
        <v>1352</v>
      </c>
      <c r="E433" s="56" t="s">
        <v>92</v>
      </c>
      <c r="F433" s="56" t="s">
        <v>801</v>
      </c>
      <c r="G433" s="56" t="s">
        <v>444</v>
      </c>
      <c r="H433" s="56" t="s">
        <v>261</v>
      </c>
      <c r="I433" s="56" t="s">
        <v>262</v>
      </c>
      <c r="J433" s="5">
        <v>35</v>
      </c>
      <c r="K433" s="5">
        <v>117476.75</v>
      </c>
      <c r="L433" s="57" t="s">
        <v>248</v>
      </c>
    </row>
    <row r="434" spans="1:12" hidden="1" x14ac:dyDescent="0.2">
      <c r="A434" s="55" t="s">
        <v>239</v>
      </c>
      <c r="B434" s="56" t="s">
        <v>800</v>
      </c>
      <c r="C434" s="56" t="s">
        <v>258</v>
      </c>
      <c r="D434" s="56">
        <v>1354</v>
      </c>
      <c r="E434" s="56" t="s">
        <v>92</v>
      </c>
      <c r="F434" s="56" t="s">
        <v>802</v>
      </c>
      <c r="G434" s="56" t="s">
        <v>444</v>
      </c>
      <c r="H434" s="56" t="s">
        <v>261</v>
      </c>
      <c r="I434" s="56" t="s">
        <v>262</v>
      </c>
      <c r="J434" s="5">
        <v>35</v>
      </c>
      <c r="K434" s="5">
        <v>117511.75</v>
      </c>
      <c r="L434" s="57" t="s">
        <v>248</v>
      </c>
    </row>
    <row r="435" spans="1:12" hidden="1" x14ac:dyDescent="0.2">
      <c r="A435" s="55" t="s">
        <v>239</v>
      </c>
      <c r="B435" s="56" t="s">
        <v>800</v>
      </c>
      <c r="C435" s="56" t="s">
        <v>258</v>
      </c>
      <c r="D435" s="56">
        <v>1353</v>
      </c>
      <c r="E435" s="56" t="s">
        <v>92</v>
      </c>
      <c r="F435" s="56" t="s">
        <v>803</v>
      </c>
      <c r="G435" s="56" t="s">
        <v>444</v>
      </c>
      <c r="H435" s="56" t="s">
        <v>261</v>
      </c>
      <c r="I435" s="56" t="s">
        <v>262</v>
      </c>
      <c r="J435" s="5">
        <v>35</v>
      </c>
      <c r="K435" s="5">
        <v>117546.75</v>
      </c>
      <c r="L435" s="57" t="s">
        <v>248</v>
      </c>
    </row>
    <row r="436" spans="1:12" hidden="1" x14ac:dyDescent="0.2">
      <c r="A436" s="55" t="s">
        <v>239</v>
      </c>
      <c r="B436" s="56" t="s">
        <v>800</v>
      </c>
      <c r="C436" s="56" t="s">
        <v>258</v>
      </c>
      <c r="D436" s="56">
        <v>1350</v>
      </c>
      <c r="E436" s="56" t="s">
        <v>92</v>
      </c>
      <c r="F436" s="56" t="s">
        <v>804</v>
      </c>
      <c r="G436" s="56" t="s">
        <v>444</v>
      </c>
      <c r="H436" s="56" t="s">
        <v>261</v>
      </c>
      <c r="I436" s="56" t="s">
        <v>262</v>
      </c>
      <c r="J436" s="5">
        <v>35</v>
      </c>
      <c r="K436" s="5">
        <v>117581.75</v>
      </c>
      <c r="L436" s="57" t="s">
        <v>248</v>
      </c>
    </row>
    <row r="437" spans="1:12" hidden="1" x14ac:dyDescent="0.2">
      <c r="A437" s="55" t="s">
        <v>239</v>
      </c>
      <c r="B437" s="56" t="s">
        <v>800</v>
      </c>
      <c r="C437" s="56" t="s">
        <v>258</v>
      </c>
      <c r="D437" s="56">
        <v>1349</v>
      </c>
      <c r="E437" s="56" t="s">
        <v>92</v>
      </c>
      <c r="F437" s="56" t="s">
        <v>805</v>
      </c>
      <c r="G437" s="56" t="s">
        <v>444</v>
      </c>
      <c r="H437" s="56" t="s">
        <v>261</v>
      </c>
      <c r="I437" s="56" t="s">
        <v>262</v>
      </c>
      <c r="J437" s="5">
        <v>35</v>
      </c>
      <c r="K437" s="5">
        <v>117616.75</v>
      </c>
      <c r="L437" s="57" t="s">
        <v>248</v>
      </c>
    </row>
    <row r="438" spans="1:12" hidden="1" x14ac:dyDescent="0.2">
      <c r="A438" s="55" t="s">
        <v>239</v>
      </c>
      <c r="B438" s="56" t="s">
        <v>800</v>
      </c>
      <c r="C438" s="56" t="s">
        <v>258</v>
      </c>
      <c r="D438" s="56">
        <v>1355</v>
      </c>
      <c r="E438" s="56" t="s">
        <v>92</v>
      </c>
      <c r="F438" s="56" t="s">
        <v>806</v>
      </c>
      <c r="G438" s="56" t="s">
        <v>444</v>
      </c>
      <c r="H438" s="56" t="s">
        <v>261</v>
      </c>
      <c r="I438" s="56" t="s">
        <v>262</v>
      </c>
      <c r="J438" s="5">
        <v>35</v>
      </c>
      <c r="K438" s="5">
        <v>117651.75</v>
      </c>
      <c r="L438" s="57" t="s">
        <v>248</v>
      </c>
    </row>
    <row r="439" spans="1:12" hidden="1" x14ac:dyDescent="0.2">
      <c r="A439" s="55" t="s">
        <v>239</v>
      </c>
      <c r="B439" s="56" t="s">
        <v>800</v>
      </c>
      <c r="C439" s="56" t="s">
        <v>258</v>
      </c>
      <c r="D439" s="56">
        <v>1351</v>
      </c>
      <c r="E439" s="56" t="s">
        <v>92</v>
      </c>
      <c r="F439" s="56" t="s">
        <v>807</v>
      </c>
      <c r="G439" s="56" t="s">
        <v>441</v>
      </c>
      <c r="H439" s="56" t="s">
        <v>261</v>
      </c>
      <c r="I439" s="56" t="s">
        <v>262</v>
      </c>
      <c r="J439" s="5">
        <v>35</v>
      </c>
      <c r="K439" s="5">
        <v>117686.75</v>
      </c>
      <c r="L439" s="57" t="s">
        <v>248</v>
      </c>
    </row>
    <row r="440" spans="1:12" hidden="1" x14ac:dyDescent="0.2">
      <c r="A440" s="55" t="s">
        <v>239</v>
      </c>
      <c r="B440" s="56" t="s">
        <v>808</v>
      </c>
      <c r="C440" s="56" t="s">
        <v>258</v>
      </c>
      <c r="D440" s="56">
        <v>1359</v>
      </c>
      <c r="E440" s="56" t="s">
        <v>92</v>
      </c>
      <c r="F440" s="56" t="s">
        <v>809</v>
      </c>
      <c r="G440" s="56" t="s">
        <v>444</v>
      </c>
      <c r="H440" s="56" t="s">
        <v>261</v>
      </c>
      <c r="I440" s="56" t="s">
        <v>262</v>
      </c>
      <c r="J440" s="5">
        <v>35</v>
      </c>
      <c r="K440" s="5">
        <v>117721.75</v>
      </c>
      <c r="L440" s="57" t="s">
        <v>248</v>
      </c>
    </row>
    <row r="441" spans="1:12" hidden="1" x14ac:dyDescent="0.2">
      <c r="A441" s="55" t="s">
        <v>239</v>
      </c>
      <c r="B441" s="56" t="s">
        <v>808</v>
      </c>
      <c r="C441" s="56" t="s">
        <v>258</v>
      </c>
      <c r="D441" s="56">
        <v>1358</v>
      </c>
      <c r="E441" s="56" t="s">
        <v>92</v>
      </c>
      <c r="F441" s="56" t="s">
        <v>810</v>
      </c>
      <c r="G441" s="56" t="s">
        <v>444</v>
      </c>
      <c r="H441" s="56" t="s">
        <v>261</v>
      </c>
      <c r="I441" s="56" t="s">
        <v>262</v>
      </c>
      <c r="J441" s="5">
        <v>35</v>
      </c>
      <c r="K441" s="5">
        <v>117756.75</v>
      </c>
      <c r="L441" s="57" t="s">
        <v>248</v>
      </c>
    </row>
    <row r="442" spans="1:12" hidden="1" x14ac:dyDescent="0.2">
      <c r="A442" s="55" t="s">
        <v>239</v>
      </c>
      <c r="B442" s="56" t="s">
        <v>808</v>
      </c>
      <c r="C442" s="56" t="s">
        <v>258</v>
      </c>
      <c r="D442" s="56">
        <v>1357</v>
      </c>
      <c r="E442" s="56" t="s">
        <v>92</v>
      </c>
      <c r="F442" s="56" t="s">
        <v>811</v>
      </c>
      <c r="G442" s="56" t="s">
        <v>444</v>
      </c>
      <c r="H442" s="56" t="s">
        <v>261</v>
      </c>
      <c r="I442" s="56" t="s">
        <v>262</v>
      </c>
      <c r="J442" s="5">
        <v>35</v>
      </c>
      <c r="K442" s="5">
        <v>117791.75</v>
      </c>
      <c r="L442" s="57" t="s">
        <v>248</v>
      </c>
    </row>
    <row r="443" spans="1:12" hidden="1" x14ac:dyDescent="0.2">
      <c r="A443" s="55" t="s">
        <v>239</v>
      </c>
      <c r="B443" s="56" t="s">
        <v>808</v>
      </c>
      <c r="C443" s="56" t="s">
        <v>258</v>
      </c>
      <c r="D443" s="56">
        <v>1356</v>
      </c>
      <c r="E443" s="56" t="s">
        <v>92</v>
      </c>
      <c r="F443" s="56" t="s">
        <v>812</v>
      </c>
      <c r="G443" s="56" t="s">
        <v>444</v>
      </c>
      <c r="H443" s="56" t="s">
        <v>261</v>
      </c>
      <c r="I443" s="56" t="s">
        <v>262</v>
      </c>
      <c r="J443" s="5">
        <v>35</v>
      </c>
      <c r="K443" s="5">
        <v>117826.75</v>
      </c>
      <c r="L443" s="57" t="s">
        <v>248</v>
      </c>
    </row>
    <row r="444" spans="1:12" hidden="1" x14ac:dyDescent="0.2">
      <c r="A444" s="55" t="s">
        <v>239</v>
      </c>
      <c r="B444" s="56" t="s">
        <v>808</v>
      </c>
      <c r="C444" s="56" t="s">
        <v>258</v>
      </c>
      <c r="D444" s="56">
        <v>1362</v>
      </c>
      <c r="E444" s="56" t="s">
        <v>92</v>
      </c>
      <c r="F444" s="56" t="s">
        <v>813</v>
      </c>
      <c r="G444" s="56" t="s">
        <v>444</v>
      </c>
      <c r="H444" s="56" t="s">
        <v>261</v>
      </c>
      <c r="I444" s="56" t="s">
        <v>262</v>
      </c>
      <c r="J444" s="5">
        <v>35</v>
      </c>
      <c r="K444" s="5">
        <v>117861.75</v>
      </c>
      <c r="L444" s="57" t="s">
        <v>248</v>
      </c>
    </row>
    <row r="445" spans="1:12" hidden="1" x14ac:dyDescent="0.2">
      <c r="A445" s="55" t="s">
        <v>239</v>
      </c>
      <c r="B445" s="56" t="s">
        <v>808</v>
      </c>
      <c r="C445" s="56" t="s">
        <v>258</v>
      </c>
      <c r="D445" s="56">
        <v>1361</v>
      </c>
      <c r="E445" s="56" t="s">
        <v>92</v>
      </c>
      <c r="F445" s="56" t="s">
        <v>814</v>
      </c>
      <c r="G445" s="56" t="s">
        <v>444</v>
      </c>
      <c r="H445" s="56" t="s">
        <v>261</v>
      </c>
      <c r="I445" s="56" t="s">
        <v>262</v>
      </c>
      <c r="J445" s="5">
        <v>35</v>
      </c>
      <c r="K445" s="5">
        <v>117896.75</v>
      </c>
      <c r="L445" s="57" t="s">
        <v>248</v>
      </c>
    </row>
    <row r="446" spans="1:12" hidden="1" x14ac:dyDescent="0.2">
      <c r="A446" s="55" t="s">
        <v>239</v>
      </c>
      <c r="B446" s="56" t="s">
        <v>808</v>
      </c>
      <c r="C446" s="56" t="s">
        <v>258</v>
      </c>
      <c r="D446" s="56">
        <v>1360</v>
      </c>
      <c r="E446" s="56" t="s">
        <v>92</v>
      </c>
      <c r="F446" s="56" t="s">
        <v>815</v>
      </c>
      <c r="G446" s="56" t="s">
        <v>444</v>
      </c>
      <c r="H446" s="56" t="s">
        <v>261</v>
      </c>
      <c r="I446" s="56" t="s">
        <v>262</v>
      </c>
      <c r="J446" s="5">
        <v>35</v>
      </c>
      <c r="K446" s="5">
        <v>117931.75</v>
      </c>
      <c r="L446" s="57" t="s">
        <v>248</v>
      </c>
    </row>
    <row r="447" spans="1:12" hidden="1" x14ac:dyDescent="0.2">
      <c r="A447" s="55" t="s">
        <v>239</v>
      </c>
      <c r="B447" s="56" t="s">
        <v>816</v>
      </c>
      <c r="C447" s="56" t="s">
        <v>258</v>
      </c>
      <c r="D447" s="56">
        <v>1363</v>
      </c>
      <c r="E447" s="56" t="s">
        <v>92</v>
      </c>
      <c r="F447" s="56" t="s">
        <v>817</v>
      </c>
      <c r="G447" s="56" t="s">
        <v>444</v>
      </c>
      <c r="H447" s="56" t="s">
        <v>261</v>
      </c>
      <c r="I447" s="56" t="s">
        <v>262</v>
      </c>
      <c r="J447" s="5">
        <v>35</v>
      </c>
      <c r="K447" s="5">
        <v>117966.75</v>
      </c>
      <c r="L447" s="57" t="s">
        <v>248</v>
      </c>
    </row>
    <row r="448" spans="1:12" hidden="1" x14ac:dyDescent="0.2">
      <c r="A448" s="55" t="s">
        <v>239</v>
      </c>
      <c r="B448" s="56" t="s">
        <v>816</v>
      </c>
      <c r="C448" s="56" t="s">
        <v>258</v>
      </c>
      <c r="D448" s="56">
        <v>1364</v>
      </c>
      <c r="E448" s="56" t="s">
        <v>92</v>
      </c>
      <c r="F448" s="56" t="s">
        <v>818</v>
      </c>
      <c r="G448" s="56" t="s">
        <v>444</v>
      </c>
      <c r="H448" s="56" t="s">
        <v>261</v>
      </c>
      <c r="I448" s="56" t="s">
        <v>262</v>
      </c>
      <c r="J448" s="5">
        <v>35</v>
      </c>
      <c r="K448" s="5">
        <v>118001.75</v>
      </c>
      <c r="L448" s="57" t="s">
        <v>248</v>
      </c>
    </row>
    <row r="449" spans="1:12" hidden="1" x14ac:dyDescent="0.2">
      <c r="A449" s="55" t="s">
        <v>239</v>
      </c>
      <c r="B449" s="56" t="s">
        <v>816</v>
      </c>
      <c r="C449" s="56" t="s">
        <v>258</v>
      </c>
      <c r="D449" s="56">
        <v>1370</v>
      </c>
      <c r="E449" s="56" t="s">
        <v>92</v>
      </c>
      <c r="F449" s="56" t="s">
        <v>819</v>
      </c>
      <c r="G449" s="56" t="s">
        <v>444</v>
      </c>
      <c r="H449" s="56" t="s">
        <v>261</v>
      </c>
      <c r="I449" s="56" t="s">
        <v>262</v>
      </c>
      <c r="J449" s="5">
        <v>35</v>
      </c>
      <c r="K449" s="5">
        <v>118036.75</v>
      </c>
      <c r="L449" s="57" t="s">
        <v>248</v>
      </c>
    </row>
    <row r="450" spans="1:12" hidden="1" x14ac:dyDescent="0.2">
      <c r="A450" s="55" t="s">
        <v>239</v>
      </c>
      <c r="B450" s="56" t="s">
        <v>816</v>
      </c>
      <c r="C450" s="56" t="s">
        <v>258</v>
      </c>
      <c r="D450" s="56">
        <v>1369</v>
      </c>
      <c r="E450" s="56" t="s">
        <v>92</v>
      </c>
      <c r="F450" s="56" t="s">
        <v>820</v>
      </c>
      <c r="G450" s="56" t="s">
        <v>444</v>
      </c>
      <c r="H450" s="56" t="s">
        <v>261</v>
      </c>
      <c r="I450" s="56" t="s">
        <v>262</v>
      </c>
      <c r="J450" s="5">
        <v>35</v>
      </c>
      <c r="K450" s="5">
        <v>118071.75</v>
      </c>
      <c r="L450" s="57" t="s">
        <v>248</v>
      </c>
    </row>
    <row r="451" spans="1:12" hidden="1" x14ac:dyDescent="0.2">
      <c r="A451" s="55" t="s">
        <v>239</v>
      </c>
      <c r="B451" s="56" t="s">
        <v>816</v>
      </c>
      <c r="C451" s="56" t="s">
        <v>258</v>
      </c>
      <c r="D451" s="56">
        <v>1368</v>
      </c>
      <c r="E451" s="56" t="s">
        <v>92</v>
      </c>
      <c r="F451" s="56" t="s">
        <v>821</v>
      </c>
      <c r="G451" s="56" t="s">
        <v>444</v>
      </c>
      <c r="H451" s="56" t="s">
        <v>261</v>
      </c>
      <c r="I451" s="56" t="s">
        <v>262</v>
      </c>
      <c r="J451" s="5">
        <v>35</v>
      </c>
      <c r="K451" s="5">
        <v>118106.75</v>
      </c>
      <c r="L451" s="57" t="s">
        <v>248</v>
      </c>
    </row>
    <row r="452" spans="1:12" hidden="1" x14ac:dyDescent="0.2">
      <c r="A452" s="55" t="s">
        <v>239</v>
      </c>
      <c r="B452" s="56" t="s">
        <v>816</v>
      </c>
      <c r="C452" s="56" t="s">
        <v>258</v>
      </c>
      <c r="D452" s="56">
        <v>1367</v>
      </c>
      <c r="E452" s="56" t="s">
        <v>92</v>
      </c>
      <c r="F452" s="56" t="s">
        <v>822</v>
      </c>
      <c r="G452" s="56" t="s">
        <v>444</v>
      </c>
      <c r="H452" s="56" t="s">
        <v>261</v>
      </c>
      <c r="I452" s="56" t="s">
        <v>262</v>
      </c>
      <c r="J452" s="5">
        <v>35</v>
      </c>
      <c r="K452" s="5">
        <v>118141.75</v>
      </c>
      <c r="L452" s="57" t="s">
        <v>248</v>
      </c>
    </row>
    <row r="453" spans="1:12" hidden="1" x14ac:dyDescent="0.2">
      <c r="A453" s="55" t="s">
        <v>239</v>
      </c>
      <c r="B453" s="56" t="s">
        <v>816</v>
      </c>
      <c r="C453" s="56" t="s">
        <v>258</v>
      </c>
      <c r="D453" s="56">
        <v>1366</v>
      </c>
      <c r="E453" s="56" t="s">
        <v>92</v>
      </c>
      <c r="F453" s="56" t="s">
        <v>823</v>
      </c>
      <c r="G453" s="56" t="s">
        <v>444</v>
      </c>
      <c r="H453" s="56" t="s">
        <v>261</v>
      </c>
      <c r="I453" s="56" t="s">
        <v>262</v>
      </c>
      <c r="J453" s="5">
        <v>35</v>
      </c>
      <c r="K453" s="5">
        <v>118176.75</v>
      </c>
      <c r="L453" s="57" t="s">
        <v>248</v>
      </c>
    </row>
    <row r="454" spans="1:12" hidden="1" x14ac:dyDescent="0.2">
      <c r="A454" s="55" t="s">
        <v>239</v>
      </c>
      <c r="B454" s="56" t="s">
        <v>816</v>
      </c>
      <c r="C454" s="56" t="s">
        <v>258</v>
      </c>
      <c r="D454" s="56">
        <v>1365</v>
      </c>
      <c r="E454" s="56" t="s">
        <v>92</v>
      </c>
      <c r="F454" s="56" t="s">
        <v>824</v>
      </c>
      <c r="G454" s="56" t="s">
        <v>444</v>
      </c>
      <c r="H454" s="56" t="s">
        <v>261</v>
      </c>
      <c r="I454" s="56" t="s">
        <v>262</v>
      </c>
      <c r="J454" s="5">
        <v>35</v>
      </c>
      <c r="K454" s="5">
        <v>118211.75</v>
      </c>
      <c r="L454" s="57" t="s">
        <v>248</v>
      </c>
    </row>
    <row r="455" spans="1:12" hidden="1" x14ac:dyDescent="0.2">
      <c r="A455" s="55" t="s">
        <v>239</v>
      </c>
      <c r="B455" s="56" t="s">
        <v>825</v>
      </c>
      <c r="C455" s="56" t="s">
        <v>258</v>
      </c>
      <c r="D455" s="56">
        <v>1374</v>
      </c>
      <c r="E455" s="56" t="s">
        <v>92</v>
      </c>
      <c r="F455" s="56" t="s">
        <v>826</v>
      </c>
      <c r="G455" s="56" t="s">
        <v>444</v>
      </c>
      <c r="H455" s="56" t="s">
        <v>261</v>
      </c>
      <c r="I455" s="56" t="s">
        <v>262</v>
      </c>
      <c r="J455" s="5">
        <v>35</v>
      </c>
      <c r="K455" s="5">
        <v>118246.75</v>
      </c>
      <c r="L455" s="57" t="s">
        <v>248</v>
      </c>
    </row>
    <row r="456" spans="1:12" hidden="1" x14ac:dyDescent="0.2">
      <c r="A456" s="55" t="s">
        <v>239</v>
      </c>
      <c r="B456" s="56" t="s">
        <v>825</v>
      </c>
      <c r="C456" s="56" t="s">
        <v>258</v>
      </c>
      <c r="D456" s="56">
        <v>1371</v>
      </c>
      <c r="E456" s="56" t="s">
        <v>92</v>
      </c>
      <c r="F456" s="56" t="s">
        <v>827</v>
      </c>
      <c r="G456" s="56" t="s">
        <v>444</v>
      </c>
      <c r="H456" s="56" t="s">
        <v>261</v>
      </c>
      <c r="I456" s="56" t="s">
        <v>262</v>
      </c>
      <c r="J456" s="5">
        <v>35</v>
      </c>
      <c r="K456" s="5">
        <v>118281.75</v>
      </c>
      <c r="L456" s="57" t="s">
        <v>248</v>
      </c>
    </row>
    <row r="457" spans="1:12" hidden="1" x14ac:dyDescent="0.2">
      <c r="A457" s="55" t="s">
        <v>239</v>
      </c>
      <c r="B457" s="56" t="s">
        <v>825</v>
      </c>
      <c r="C457" s="56" t="s">
        <v>258</v>
      </c>
      <c r="D457" s="56">
        <v>1373</v>
      </c>
      <c r="E457" s="56" t="s">
        <v>92</v>
      </c>
      <c r="F457" s="56" t="s">
        <v>828</v>
      </c>
      <c r="G457" s="56" t="s">
        <v>444</v>
      </c>
      <c r="H457" s="56" t="s">
        <v>261</v>
      </c>
      <c r="I457" s="56" t="s">
        <v>262</v>
      </c>
      <c r="J457" s="5">
        <v>35</v>
      </c>
      <c r="K457" s="5">
        <v>118316.75</v>
      </c>
      <c r="L457" s="57" t="s">
        <v>248</v>
      </c>
    </row>
    <row r="458" spans="1:12" hidden="1" x14ac:dyDescent="0.2">
      <c r="A458" s="55" t="s">
        <v>239</v>
      </c>
      <c r="B458" s="56" t="s">
        <v>825</v>
      </c>
      <c r="C458" s="56" t="s">
        <v>258</v>
      </c>
      <c r="D458" s="56">
        <v>1375</v>
      </c>
      <c r="E458" s="56" t="s">
        <v>92</v>
      </c>
      <c r="F458" s="56" t="s">
        <v>829</v>
      </c>
      <c r="G458" s="56" t="s">
        <v>444</v>
      </c>
      <c r="H458" s="56" t="s">
        <v>261</v>
      </c>
      <c r="I458" s="56" t="s">
        <v>262</v>
      </c>
      <c r="J458" s="5">
        <v>35</v>
      </c>
      <c r="K458" s="5">
        <v>118351.75</v>
      </c>
      <c r="L458" s="57" t="s">
        <v>248</v>
      </c>
    </row>
    <row r="459" spans="1:12" hidden="1" x14ac:dyDescent="0.2">
      <c r="A459" s="55" t="s">
        <v>239</v>
      </c>
      <c r="B459" s="56" t="s">
        <v>825</v>
      </c>
      <c r="C459" s="56" t="s">
        <v>258</v>
      </c>
      <c r="D459" s="56">
        <v>1372</v>
      </c>
      <c r="E459" s="56" t="s">
        <v>92</v>
      </c>
      <c r="F459" s="56" t="s">
        <v>830</v>
      </c>
      <c r="G459" s="56" t="s">
        <v>444</v>
      </c>
      <c r="H459" s="56" t="s">
        <v>261</v>
      </c>
      <c r="I459" s="56" t="s">
        <v>262</v>
      </c>
      <c r="J459" s="5">
        <v>35</v>
      </c>
      <c r="K459" s="5">
        <v>118386.75</v>
      </c>
      <c r="L459" s="57" t="s">
        <v>248</v>
      </c>
    </row>
    <row r="460" spans="1:12" hidden="1" x14ac:dyDescent="0.2">
      <c r="A460" s="55" t="s">
        <v>239</v>
      </c>
      <c r="B460" s="56" t="s">
        <v>831</v>
      </c>
      <c r="C460" s="56" t="s">
        <v>258</v>
      </c>
      <c r="D460" s="56">
        <v>1377</v>
      </c>
      <c r="E460" s="56" t="s">
        <v>92</v>
      </c>
      <c r="F460" s="56" t="s">
        <v>794</v>
      </c>
      <c r="G460" s="56" t="s">
        <v>444</v>
      </c>
      <c r="H460" s="56" t="s">
        <v>261</v>
      </c>
      <c r="I460" s="56" t="s">
        <v>262</v>
      </c>
      <c r="J460" s="5">
        <v>35</v>
      </c>
      <c r="K460" s="5">
        <v>118421.75</v>
      </c>
      <c r="L460" s="57" t="s">
        <v>248</v>
      </c>
    </row>
    <row r="461" spans="1:12" hidden="1" x14ac:dyDescent="0.2">
      <c r="A461" s="55" t="s">
        <v>239</v>
      </c>
      <c r="B461" s="56" t="s">
        <v>831</v>
      </c>
      <c r="C461" s="56" t="s">
        <v>258</v>
      </c>
      <c r="D461" s="56">
        <v>1376</v>
      </c>
      <c r="E461" s="56" t="s">
        <v>92</v>
      </c>
      <c r="F461" s="56" t="s">
        <v>832</v>
      </c>
      <c r="G461" s="56" t="s">
        <v>441</v>
      </c>
      <c r="H461" s="56" t="s">
        <v>261</v>
      </c>
      <c r="I461" s="56" t="s">
        <v>262</v>
      </c>
      <c r="J461" s="5">
        <v>35</v>
      </c>
      <c r="K461" s="5">
        <v>118456.75</v>
      </c>
      <c r="L461" s="57" t="s">
        <v>248</v>
      </c>
    </row>
    <row r="462" spans="1:12" hidden="1" x14ac:dyDescent="0.2">
      <c r="A462" s="55" t="s">
        <v>239</v>
      </c>
      <c r="B462" s="56" t="s">
        <v>833</v>
      </c>
      <c r="C462" s="56" t="s">
        <v>258</v>
      </c>
      <c r="D462" s="56">
        <v>1379</v>
      </c>
      <c r="E462" s="56" t="s">
        <v>92</v>
      </c>
      <c r="F462" s="56" t="s">
        <v>834</v>
      </c>
      <c r="G462" s="56" t="s">
        <v>444</v>
      </c>
      <c r="H462" s="56" t="s">
        <v>261</v>
      </c>
      <c r="I462" s="56" t="s">
        <v>262</v>
      </c>
      <c r="J462" s="5">
        <v>35</v>
      </c>
      <c r="K462" s="5">
        <v>118491.75</v>
      </c>
      <c r="L462" s="57" t="s">
        <v>248</v>
      </c>
    </row>
    <row r="463" spans="1:12" hidden="1" x14ac:dyDescent="0.2">
      <c r="A463" s="55" t="s">
        <v>239</v>
      </c>
      <c r="B463" s="56" t="s">
        <v>833</v>
      </c>
      <c r="C463" s="56" t="s">
        <v>258</v>
      </c>
      <c r="D463" s="56">
        <v>1378</v>
      </c>
      <c r="E463" s="56" t="s">
        <v>92</v>
      </c>
      <c r="F463" s="56" t="s">
        <v>835</v>
      </c>
      <c r="G463" s="56" t="s">
        <v>444</v>
      </c>
      <c r="H463" s="56" t="s">
        <v>261</v>
      </c>
      <c r="I463" s="56" t="s">
        <v>262</v>
      </c>
      <c r="J463" s="5">
        <v>35</v>
      </c>
      <c r="K463" s="5">
        <v>118526.75</v>
      </c>
      <c r="L463" s="57" t="s">
        <v>248</v>
      </c>
    </row>
    <row r="464" spans="1:12" hidden="1" x14ac:dyDescent="0.2">
      <c r="A464" s="55" t="s">
        <v>239</v>
      </c>
      <c r="B464" s="56" t="s">
        <v>836</v>
      </c>
      <c r="C464" s="56" t="s">
        <v>258</v>
      </c>
      <c r="D464" s="56">
        <v>1383</v>
      </c>
      <c r="E464" s="56" t="s">
        <v>92</v>
      </c>
      <c r="F464" s="56" t="s">
        <v>837</v>
      </c>
      <c r="G464" s="56" t="s">
        <v>444</v>
      </c>
      <c r="H464" s="56" t="s">
        <v>261</v>
      </c>
      <c r="I464" s="56" t="s">
        <v>262</v>
      </c>
      <c r="J464" s="5">
        <v>35</v>
      </c>
      <c r="K464" s="5">
        <v>118561.75</v>
      </c>
      <c r="L464" s="57" t="s">
        <v>248</v>
      </c>
    </row>
    <row r="465" spans="1:12" hidden="1" x14ac:dyDescent="0.2">
      <c r="A465" s="55" t="s">
        <v>239</v>
      </c>
      <c r="B465" s="56" t="s">
        <v>836</v>
      </c>
      <c r="C465" s="56" t="s">
        <v>258</v>
      </c>
      <c r="D465" s="56">
        <v>1381</v>
      </c>
      <c r="E465" s="56" t="s">
        <v>92</v>
      </c>
      <c r="F465" s="56" t="s">
        <v>838</v>
      </c>
      <c r="G465" s="56" t="s">
        <v>444</v>
      </c>
      <c r="H465" s="56" t="s">
        <v>261</v>
      </c>
      <c r="I465" s="56" t="s">
        <v>262</v>
      </c>
      <c r="J465" s="5">
        <v>35</v>
      </c>
      <c r="K465" s="5">
        <v>118596.75</v>
      </c>
      <c r="L465" s="57" t="s">
        <v>248</v>
      </c>
    </row>
    <row r="466" spans="1:12" hidden="1" x14ac:dyDescent="0.2">
      <c r="A466" s="55" t="s">
        <v>239</v>
      </c>
      <c r="B466" s="56" t="s">
        <v>836</v>
      </c>
      <c r="C466" s="56" t="s">
        <v>258</v>
      </c>
      <c r="D466" s="56">
        <v>1380</v>
      </c>
      <c r="E466" s="56" t="s">
        <v>92</v>
      </c>
      <c r="F466" s="56" t="s">
        <v>839</v>
      </c>
      <c r="G466" s="56" t="s">
        <v>444</v>
      </c>
      <c r="H466" s="56" t="s">
        <v>261</v>
      </c>
      <c r="I466" s="56" t="s">
        <v>262</v>
      </c>
      <c r="J466" s="5">
        <v>35</v>
      </c>
      <c r="K466" s="5">
        <v>118631.75</v>
      </c>
      <c r="L466" s="57" t="s">
        <v>248</v>
      </c>
    </row>
    <row r="467" spans="1:12" hidden="1" x14ac:dyDescent="0.2">
      <c r="A467" s="55" t="s">
        <v>239</v>
      </c>
      <c r="B467" s="56" t="s">
        <v>836</v>
      </c>
      <c r="C467" s="56" t="s">
        <v>258</v>
      </c>
      <c r="D467" s="56">
        <v>1382</v>
      </c>
      <c r="E467" s="56" t="s">
        <v>92</v>
      </c>
      <c r="F467" s="56" t="s">
        <v>840</v>
      </c>
      <c r="G467" s="56" t="s">
        <v>441</v>
      </c>
      <c r="H467" s="56" t="s">
        <v>261</v>
      </c>
      <c r="I467" s="56" t="s">
        <v>262</v>
      </c>
      <c r="J467" s="5">
        <v>35</v>
      </c>
      <c r="K467" s="5">
        <v>118666.75</v>
      </c>
      <c r="L467" s="57" t="s">
        <v>248</v>
      </c>
    </row>
    <row r="468" spans="1:12" hidden="1" x14ac:dyDescent="0.2">
      <c r="A468" s="55" t="s">
        <v>239</v>
      </c>
      <c r="B468" s="56" t="s">
        <v>841</v>
      </c>
      <c r="C468" s="56" t="s">
        <v>258</v>
      </c>
      <c r="D468" s="56">
        <v>1386</v>
      </c>
      <c r="E468" s="56" t="s">
        <v>92</v>
      </c>
      <c r="F468" s="56" t="s">
        <v>842</v>
      </c>
      <c r="G468" s="56" t="s">
        <v>444</v>
      </c>
      <c r="H468" s="56" t="s">
        <v>261</v>
      </c>
      <c r="I468" s="56" t="s">
        <v>262</v>
      </c>
      <c r="J468" s="5">
        <v>35</v>
      </c>
      <c r="K468" s="5">
        <v>118701.75</v>
      </c>
      <c r="L468" s="57" t="s">
        <v>248</v>
      </c>
    </row>
    <row r="469" spans="1:12" hidden="1" x14ac:dyDescent="0.2">
      <c r="A469" s="55" t="s">
        <v>239</v>
      </c>
      <c r="B469" s="56" t="s">
        <v>841</v>
      </c>
      <c r="C469" s="56" t="s">
        <v>258</v>
      </c>
      <c r="D469" s="56">
        <v>1387</v>
      </c>
      <c r="E469" s="56" t="s">
        <v>92</v>
      </c>
      <c r="F469" s="56" t="s">
        <v>843</v>
      </c>
      <c r="G469" s="56" t="s">
        <v>444</v>
      </c>
      <c r="H469" s="56" t="s">
        <v>261</v>
      </c>
      <c r="I469" s="56" t="s">
        <v>262</v>
      </c>
      <c r="J469" s="5">
        <v>35</v>
      </c>
      <c r="K469" s="5">
        <v>118736.75</v>
      </c>
      <c r="L469" s="57" t="s">
        <v>248</v>
      </c>
    </row>
    <row r="470" spans="1:12" hidden="1" x14ac:dyDescent="0.2">
      <c r="A470" s="55" t="s">
        <v>239</v>
      </c>
      <c r="B470" s="56" t="s">
        <v>841</v>
      </c>
      <c r="C470" s="56" t="s">
        <v>258</v>
      </c>
      <c r="D470" s="56">
        <v>1388</v>
      </c>
      <c r="E470" s="56" t="s">
        <v>92</v>
      </c>
      <c r="F470" s="56" t="s">
        <v>844</v>
      </c>
      <c r="G470" s="56" t="s">
        <v>444</v>
      </c>
      <c r="H470" s="56" t="s">
        <v>261</v>
      </c>
      <c r="I470" s="56" t="s">
        <v>262</v>
      </c>
      <c r="J470" s="5">
        <v>35</v>
      </c>
      <c r="K470" s="5">
        <v>118771.75</v>
      </c>
      <c r="L470" s="57" t="s">
        <v>248</v>
      </c>
    </row>
    <row r="471" spans="1:12" hidden="1" x14ac:dyDescent="0.2">
      <c r="A471" s="55" t="s">
        <v>239</v>
      </c>
      <c r="B471" s="56" t="s">
        <v>841</v>
      </c>
      <c r="C471" s="56" t="s">
        <v>258</v>
      </c>
      <c r="D471" s="56">
        <v>1385</v>
      </c>
      <c r="E471" s="56" t="s">
        <v>92</v>
      </c>
      <c r="F471" s="56" t="s">
        <v>845</v>
      </c>
      <c r="G471" s="56" t="s">
        <v>444</v>
      </c>
      <c r="H471" s="56" t="s">
        <v>261</v>
      </c>
      <c r="I471" s="56" t="s">
        <v>262</v>
      </c>
      <c r="J471" s="5">
        <v>35</v>
      </c>
      <c r="K471" s="5">
        <v>118806.75</v>
      </c>
      <c r="L471" s="57" t="s">
        <v>248</v>
      </c>
    </row>
    <row r="472" spans="1:12" hidden="1" x14ac:dyDescent="0.2">
      <c r="A472" s="55" t="s">
        <v>239</v>
      </c>
      <c r="B472" s="56" t="s">
        <v>841</v>
      </c>
      <c r="C472" s="56" t="s">
        <v>258</v>
      </c>
      <c r="D472" s="56">
        <v>1384</v>
      </c>
      <c r="E472" s="56" t="s">
        <v>92</v>
      </c>
      <c r="F472" s="56" t="s">
        <v>846</v>
      </c>
      <c r="G472" s="56" t="s">
        <v>444</v>
      </c>
      <c r="H472" s="56" t="s">
        <v>261</v>
      </c>
      <c r="I472" s="56" t="s">
        <v>262</v>
      </c>
      <c r="J472" s="5">
        <v>35</v>
      </c>
      <c r="K472" s="5">
        <v>118841.75</v>
      </c>
      <c r="L472" s="57" t="s">
        <v>248</v>
      </c>
    </row>
    <row r="473" spans="1:12" hidden="1" x14ac:dyDescent="0.2">
      <c r="A473" s="55" t="s">
        <v>239</v>
      </c>
      <c r="B473" s="56" t="s">
        <v>847</v>
      </c>
      <c r="C473" s="56" t="s">
        <v>258</v>
      </c>
      <c r="D473" s="56">
        <v>1390</v>
      </c>
      <c r="E473" s="56" t="s">
        <v>92</v>
      </c>
      <c r="F473" s="56" t="s">
        <v>848</v>
      </c>
      <c r="G473" s="56" t="s">
        <v>444</v>
      </c>
      <c r="H473" s="56" t="s">
        <v>261</v>
      </c>
      <c r="I473" s="56" t="s">
        <v>262</v>
      </c>
      <c r="J473" s="5">
        <v>35</v>
      </c>
      <c r="K473" s="5">
        <v>118876.75</v>
      </c>
      <c r="L473" s="57" t="s">
        <v>248</v>
      </c>
    </row>
    <row r="474" spans="1:12" hidden="1" x14ac:dyDescent="0.2">
      <c r="A474" s="55" t="s">
        <v>239</v>
      </c>
      <c r="B474" s="56" t="s">
        <v>847</v>
      </c>
      <c r="C474" s="56" t="s">
        <v>258</v>
      </c>
      <c r="D474" s="56">
        <v>1391</v>
      </c>
      <c r="E474" s="56" t="s">
        <v>92</v>
      </c>
      <c r="F474" s="56" t="s">
        <v>849</v>
      </c>
      <c r="G474" s="56" t="s">
        <v>444</v>
      </c>
      <c r="H474" s="56" t="s">
        <v>261</v>
      </c>
      <c r="I474" s="56" t="s">
        <v>262</v>
      </c>
      <c r="J474" s="5">
        <v>35</v>
      </c>
      <c r="K474" s="5">
        <v>118911.75</v>
      </c>
      <c r="L474" s="57" t="s">
        <v>248</v>
      </c>
    </row>
    <row r="475" spans="1:12" hidden="1" x14ac:dyDescent="0.2">
      <c r="A475" s="55" t="s">
        <v>239</v>
      </c>
      <c r="B475" s="56" t="s">
        <v>847</v>
      </c>
      <c r="C475" s="56" t="s">
        <v>258</v>
      </c>
      <c r="D475" s="56">
        <v>1392</v>
      </c>
      <c r="E475" s="56" t="s">
        <v>92</v>
      </c>
      <c r="F475" s="56" t="s">
        <v>850</v>
      </c>
      <c r="G475" s="56" t="s">
        <v>444</v>
      </c>
      <c r="H475" s="56" t="s">
        <v>261</v>
      </c>
      <c r="I475" s="56" t="s">
        <v>262</v>
      </c>
      <c r="J475" s="5">
        <v>35</v>
      </c>
      <c r="K475" s="5">
        <v>118946.75</v>
      </c>
      <c r="L475" s="57" t="s">
        <v>248</v>
      </c>
    </row>
    <row r="476" spans="1:12" hidden="1" x14ac:dyDescent="0.2">
      <c r="A476" s="55" t="s">
        <v>239</v>
      </c>
      <c r="B476" s="56" t="s">
        <v>847</v>
      </c>
      <c r="C476" s="56" t="s">
        <v>258</v>
      </c>
      <c r="D476" s="56">
        <v>1389</v>
      </c>
      <c r="E476" s="56" t="s">
        <v>92</v>
      </c>
      <c r="F476" s="56" t="s">
        <v>851</v>
      </c>
      <c r="G476" s="56" t="s">
        <v>444</v>
      </c>
      <c r="H476" s="56" t="s">
        <v>261</v>
      </c>
      <c r="I476" s="56" t="s">
        <v>262</v>
      </c>
      <c r="J476" s="5">
        <v>35</v>
      </c>
      <c r="K476" s="5">
        <v>118981.75</v>
      </c>
      <c r="L476" s="57" t="s">
        <v>248</v>
      </c>
    </row>
    <row r="477" spans="1:12" hidden="1" x14ac:dyDescent="0.2">
      <c r="A477" s="55" t="s">
        <v>239</v>
      </c>
      <c r="B477" s="56" t="s">
        <v>852</v>
      </c>
      <c r="C477" s="56" t="s">
        <v>258</v>
      </c>
      <c r="D477" s="56">
        <v>1394</v>
      </c>
      <c r="E477" s="56" t="s">
        <v>92</v>
      </c>
      <c r="F477" s="56" t="s">
        <v>818</v>
      </c>
      <c r="G477" s="56" t="s">
        <v>444</v>
      </c>
      <c r="H477" s="56" t="s">
        <v>261</v>
      </c>
      <c r="I477" s="56" t="s">
        <v>262</v>
      </c>
      <c r="J477" s="5">
        <v>35</v>
      </c>
      <c r="K477" s="5">
        <v>119016.75</v>
      </c>
      <c r="L477" s="57" t="s">
        <v>248</v>
      </c>
    </row>
    <row r="478" spans="1:12" hidden="1" x14ac:dyDescent="0.2">
      <c r="A478" s="55" t="s">
        <v>239</v>
      </c>
      <c r="B478" s="56" t="s">
        <v>852</v>
      </c>
      <c r="C478" s="56" t="s">
        <v>258</v>
      </c>
      <c r="D478" s="56">
        <v>1395</v>
      </c>
      <c r="E478" s="56" t="s">
        <v>92</v>
      </c>
      <c r="F478" s="56" t="s">
        <v>853</v>
      </c>
      <c r="G478" s="56" t="s">
        <v>444</v>
      </c>
      <c r="H478" s="56" t="s">
        <v>261</v>
      </c>
      <c r="I478" s="56" t="s">
        <v>262</v>
      </c>
      <c r="J478" s="5">
        <v>35</v>
      </c>
      <c r="K478" s="5">
        <v>119051.75</v>
      </c>
      <c r="L478" s="57" t="s">
        <v>248</v>
      </c>
    </row>
    <row r="479" spans="1:12" hidden="1" x14ac:dyDescent="0.2">
      <c r="A479" s="55" t="s">
        <v>239</v>
      </c>
      <c r="B479" s="56" t="s">
        <v>852</v>
      </c>
      <c r="C479" s="56" t="s">
        <v>258</v>
      </c>
      <c r="D479" s="56">
        <v>1393</v>
      </c>
      <c r="E479" s="56" t="s">
        <v>92</v>
      </c>
      <c r="F479" s="56" t="s">
        <v>854</v>
      </c>
      <c r="G479" s="56" t="s">
        <v>444</v>
      </c>
      <c r="H479" s="56" t="s">
        <v>261</v>
      </c>
      <c r="I479" s="56" t="s">
        <v>262</v>
      </c>
      <c r="J479" s="5">
        <v>35</v>
      </c>
      <c r="K479" s="5">
        <v>119086.75</v>
      </c>
      <c r="L479" s="57" t="s">
        <v>248</v>
      </c>
    </row>
    <row r="480" spans="1:12" hidden="1" x14ac:dyDescent="0.2">
      <c r="A480" s="55" t="s">
        <v>238</v>
      </c>
      <c r="B480" s="56" t="s">
        <v>855</v>
      </c>
      <c r="C480" s="56" t="s">
        <v>258</v>
      </c>
      <c r="D480" s="56">
        <v>1397</v>
      </c>
      <c r="E480" s="56" t="s">
        <v>92</v>
      </c>
      <c r="F480" s="56" t="s">
        <v>856</v>
      </c>
      <c r="G480" s="56" t="s">
        <v>441</v>
      </c>
      <c r="H480" s="56" t="s">
        <v>261</v>
      </c>
      <c r="I480" s="56" t="s">
        <v>262</v>
      </c>
      <c r="J480" s="5">
        <v>35</v>
      </c>
      <c r="K480" s="5">
        <v>119121.75</v>
      </c>
      <c r="L480" s="57" t="s">
        <v>248</v>
      </c>
    </row>
    <row r="481" spans="1:12" hidden="1" x14ac:dyDescent="0.2">
      <c r="A481" s="55" t="s">
        <v>238</v>
      </c>
      <c r="B481" s="56" t="s">
        <v>855</v>
      </c>
      <c r="C481" s="56" t="s">
        <v>258</v>
      </c>
      <c r="D481" s="56">
        <v>1396</v>
      </c>
      <c r="E481" s="56" t="s">
        <v>92</v>
      </c>
      <c r="F481" s="56" t="s">
        <v>857</v>
      </c>
      <c r="G481" s="56" t="s">
        <v>444</v>
      </c>
      <c r="H481" s="56" t="s">
        <v>261</v>
      </c>
      <c r="I481" s="56" t="s">
        <v>262</v>
      </c>
      <c r="J481" s="5">
        <v>35</v>
      </c>
      <c r="K481" s="5">
        <v>119156.75</v>
      </c>
      <c r="L481" s="57" t="s">
        <v>248</v>
      </c>
    </row>
    <row r="482" spans="1:12" hidden="1" x14ac:dyDescent="0.2">
      <c r="A482" s="55" t="s">
        <v>238</v>
      </c>
      <c r="B482" s="56" t="s">
        <v>858</v>
      </c>
      <c r="C482" s="56" t="s">
        <v>258</v>
      </c>
      <c r="D482" s="56">
        <v>1398</v>
      </c>
      <c r="E482" s="56" t="s">
        <v>92</v>
      </c>
      <c r="F482" s="56" t="s">
        <v>859</v>
      </c>
      <c r="G482" s="56" t="s">
        <v>444</v>
      </c>
      <c r="H482" s="56" t="s">
        <v>261</v>
      </c>
      <c r="I482" s="56" t="s">
        <v>262</v>
      </c>
      <c r="J482" s="5">
        <v>35</v>
      </c>
      <c r="K482" s="5">
        <v>119191.75</v>
      </c>
      <c r="L482" s="57" t="s">
        <v>248</v>
      </c>
    </row>
    <row r="483" spans="1:12" hidden="1" x14ac:dyDescent="0.2">
      <c r="A483" s="55" t="s">
        <v>238</v>
      </c>
      <c r="B483" s="56" t="s">
        <v>860</v>
      </c>
      <c r="C483" s="56" t="s">
        <v>258</v>
      </c>
      <c r="D483" s="56">
        <v>1399</v>
      </c>
      <c r="E483" s="56" t="s">
        <v>92</v>
      </c>
      <c r="F483" s="56" t="s">
        <v>861</v>
      </c>
      <c r="G483" s="56" t="s">
        <v>444</v>
      </c>
      <c r="H483" s="56" t="s">
        <v>261</v>
      </c>
      <c r="I483" s="56" t="s">
        <v>262</v>
      </c>
      <c r="J483" s="5">
        <v>35</v>
      </c>
      <c r="K483" s="5">
        <v>119226.75</v>
      </c>
      <c r="L483" s="57" t="s">
        <v>248</v>
      </c>
    </row>
    <row r="484" spans="1:12" hidden="1" x14ac:dyDescent="0.2">
      <c r="A484" s="55" t="s">
        <v>238</v>
      </c>
      <c r="B484" s="56" t="s">
        <v>860</v>
      </c>
      <c r="C484" s="56" t="s">
        <v>258</v>
      </c>
      <c r="D484" s="56">
        <v>1400</v>
      </c>
      <c r="E484" s="56" t="s">
        <v>92</v>
      </c>
      <c r="F484" s="56" t="s">
        <v>862</v>
      </c>
      <c r="G484" s="56" t="s">
        <v>444</v>
      </c>
      <c r="H484" s="56" t="s">
        <v>261</v>
      </c>
      <c r="I484" s="56" t="s">
        <v>262</v>
      </c>
      <c r="J484" s="5">
        <v>35</v>
      </c>
      <c r="K484" s="5">
        <v>119261.75</v>
      </c>
      <c r="L484" s="57" t="s">
        <v>248</v>
      </c>
    </row>
    <row r="485" spans="1:12" hidden="1" x14ac:dyDescent="0.2">
      <c r="A485" s="55" t="s">
        <v>238</v>
      </c>
      <c r="B485" s="56" t="s">
        <v>863</v>
      </c>
      <c r="C485" s="56" t="s">
        <v>258</v>
      </c>
      <c r="D485" s="56">
        <v>1404</v>
      </c>
      <c r="E485" s="56" t="s">
        <v>92</v>
      </c>
      <c r="F485" s="56" t="s">
        <v>864</v>
      </c>
      <c r="G485" s="56" t="s">
        <v>444</v>
      </c>
      <c r="H485" s="56" t="s">
        <v>261</v>
      </c>
      <c r="I485" s="56" t="s">
        <v>262</v>
      </c>
      <c r="J485" s="5">
        <v>35</v>
      </c>
      <c r="K485" s="5">
        <v>119296.75</v>
      </c>
      <c r="L485" s="57" t="s">
        <v>248</v>
      </c>
    </row>
    <row r="486" spans="1:12" hidden="1" x14ac:dyDescent="0.2">
      <c r="A486" s="55" t="s">
        <v>238</v>
      </c>
      <c r="B486" s="56" t="s">
        <v>863</v>
      </c>
      <c r="C486" s="56" t="s">
        <v>258</v>
      </c>
      <c r="D486" s="56">
        <v>1402</v>
      </c>
      <c r="E486" s="56" t="s">
        <v>92</v>
      </c>
      <c r="F486" s="56" t="s">
        <v>865</v>
      </c>
      <c r="G486" s="56" t="s">
        <v>444</v>
      </c>
      <c r="H486" s="56" t="s">
        <v>261</v>
      </c>
      <c r="I486" s="56" t="s">
        <v>262</v>
      </c>
      <c r="J486" s="5">
        <v>35</v>
      </c>
      <c r="K486" s="5">
        <v>119331.75</v>
      </c>
      <c r="L486" s="57" t="s">
        <v>248</v>
      </c>
    </row>
    <row r="487" spans="1:12" hidden="1" x14ac:dyDescent="0.2">
      <c r="A487" s="55" t="s">
        <v>238</v>
      </c>
      <c r="B487" s="56" t="s">
        <v>863</v>
      </c>
      <c r="C487" s="56" t="s">
        <v>258</v>
      </c>
      <c r="D487" s="56">
        <v>1401</v>
      </c>
      <c r="E487" s="56" t="s">
        <v>92</v>
      </c>
      <c r="F487" s="56" t="s">
        <v>866</v>
      </c>
      <c r="G487" s="56" t="s">
        <v>867</v>
      </c>
      <c r="H487" s="56" t="s">
        <v>261</v>
      </c>
      <c r="I487" s="56" t="s">
        <v>262</v>
      </c>
      <c r="J487" s="5">
        <v>75</v>
      </c>
      <c r="K487" s="5">
        <v>119406.75</v>
      </c>
      <c r="L487" s="57" t="s">
        <v>253</v>
      </c>
    </row>
    <row r="488" spans="1:12" hidden="1" x14ac:dyDescent="0.2">
      <c r="A488" s="55" t="s">
        <v>238</v>
      </c>
      <c r="B488" s="56" t="s">
        <v>863</v>
      </c>
      <c r="C488" s="56" t="s">
        <v>258</v>
      </c>
      <c r="D488" s="56">
        <v>1403</v>
      </c>
      <c r="E488" s="56" t="s">
        <v>92</v>
      </c>
      <c r="F488" s="56" t="s">
        <v>868</v>
      </c>
      <c r="G488" s="56" t="s">
        <v>444</v>
      </c>
      <c r="H488" s="56" t="s">
        <v>261</v>
      </c>
      <c r="I488" s="56" t="s">
        <v>262</v>
      </c>
      <c r="J488" s="5">
        <v>35</v>
      </c>
      <c r="K488" s="5">
        <v>119441.75</v>
      </c>
      <c r="L488" s="57" t="s">
        <v>248</v>
      </c>
    </row>
    <row r="489" spans="1:12" hidden="1" x14ac:dyDescent="0.2">
      <c r="A489" s="55" t="s">
        <v>238</v>
      </c>
      <c r="B489" s="56" t="s">
        <v>869</v>
      </c>
      <c r="C489" s="56" t="s">
        <v>258</v>
      </c>
      <c r="D489" s="56">
        <v>1406</v>
      </c>
      <c r="E489" s="56" t="s">
        <v>92</v>
      </c>
      <c r="F489" s="56" t="s">
        <v>870</v>
      </c>
      <c r="G489" s="56" t="s">
        <v>446</v>
      </c>
      <c r="H489" s="56" t="s">
        <v>261</v>
      </c>
      <c r="I489" s="56" t="s">
        <v>262</v>
      </c>
      <c r="J489" s="5">
        <v>300</v>
      </c>
      <c r="K489" s="5">
        <v>119741.75</v>
      </c>
      <c r="L489" s="57" t="s">
        <v>253</v>
      </c>
    </row>
    <row r="490" spans="1:12" hidden="1" x14ac:dyDescent="0.2">
      <c r="A490" s="55" t="s">
        <v>238</v>
      </c>
      <c r="B490" s="56" t="s">
        <v>869</v>
      </c>
      <c r="C490" s="56" t="s">
        <v>258</v>
      </c>
      <c r="D490" s="56">
        <v>1409</v>
      </c>
      <c r="E490" s="56" t="s">
        <v>92</v>
      </c>
      <c r="F490" s="56" t="s">
        <v>871</v>
      </c>
      <c r="G490" s="56" t="s">
        <v>444</v>
      </c>
      <c r="H490" s="56" t="s">
        <v>261</v>
      </c>
      <c r="I490" s="56" t="s">
        <v>262</v>
      </c>
      <c r="J490" s="5">
        <v>35</v>
      </c>
      <c r="K490" s="5">
        <v>119776.75</v>
      </c>
      <c r="L490" s="57" t="s">
        <v>248</v>
      </c>
    </row>
    <row r="491" spans="1:12" hidden="1" x14ac:dyDescent="0.2">
      <c r="A491" s="55" t="s">
        <v>238</v>
      </c>
      <c r="B491" s="56" t="s">
        <v>869</v>
      </c>
      <c r="C491" s="56" t="s">
        <v>258</v>
      </c>
      <c r="D491" s="56">
        <v>1405</v>
      </c>
      <c r="E491" s="56" t="s">
        <v>92</v>
      </c>
      <c r="F491" s="56" t="s">
        <v>872</v>
      </c>
      <c r="G491" s="56" t="s">
        <v>444</v>
      </c>
      <c r="H491" s="56" t="s">
        <v>261</v>
      </c>
      <c r="I491" s="56" t="s">
        <v>262</v>
      </c>
      <c r="J491" s="5">
        <v>35</v>
      </c>
      <c r="K491" s="5">
        <v>119811.75</v>
      </c>
      <c r="L491" s="57" t="s">
        <v>248</v>
      </c>
    </row>
    <row r="492" spans="1:12" hidden="1" x14ac:dyDescent="0.2">
      <c r="A492" s="55" t="s">
        <v>238</v>
      </c>
      <c r="B492" s="56" t="s">
        <v>873</v>
      </c>
      <c r="C492" s="56" t="s">
        <v>258</v>
      </c>
      <c r="D492" s="56">
        <v>1410</v>
      </c>
      <c r="E492" s="56" t="s">
        <v>92</v>
      </c>
      <c r="F492" s="56" t="s">
        <v>874</v>
      </c>
      <c r="G492" s="56" t="s">
        <v>444</v>
      </c>
      <c r="H492" s="56" t="s">
        <v>261</v>
      </c>
      <c r="I492" s="56" t="s">
        <v>262</v>
      </c>
      <c r="J492" s="5">
        <v>35</v>
      </c>
      <c r="K492" s="5">
        <v>119846.75</v>
      </c>
      <c r="L492" s="57" t="s">
        <v>248</v>
      </c>
    </row>
    <row r="493" spans="1:12" hidden="1" x14ac:dyDescent="0.2">
      <c r="A493" s="55" t="s">
        <v>238</v>
      </c>
      <c r="B493" s="56" t="s">
        <v>875</v>
      </c>
      <c r="C493" s="56" t="s">
        <v>258</v>
      </c>
      <c r="D493" s="56">
        <v>1419</v>
      </c>
      <c r="E493" s="56" t="s">
        <v>92</v>
      </c>
      <c r="F493" s="56" t="s">
        <v>876</v>
      </c>
      <c r="G493" s="56" t="s">
        <v>877</v>
      </c>
      <c r="H493" s="56" t="s">
        <v>261</v>
      </c>
      <c r="I493" s="56" t="s">
        <v>262</v>
      </c>
      <c r="J493" s="5">
        <v>200</v>
      </c>
      <c r="K493" s="5">
        <v>120046.75</v>
      </c>
      <c r="L493" s="57" t="s">
        <v>253</v>
      </c>
    </row>
    <row r="494" spans="1:12" hidden="1" x14ac:dyDescent="0.2">
      <c r="A494" s="55" t="s">
        <v>238</v>
      </c>
      <c r="B494" s="56" t="s">
        <v>875</v>
      </c>
      <c r="C494" s="56" t="s">
        <v>258</v>
      </c>
      <c r="D494" s="56">
        <v>1417</v>
      </c>
      <c r="E494" s="56" t="s">
        <v>92</v>
      </c>
      <c r="F494" s="56" t="s">
        <v>878</v>
      </c>
      <c r="G494" s="56" t="s">
        <v>444</v>
      </c>
      <c r="H494" s="56" t="s">
        <v>261</v>
      </c>
      <c r="I494" s="56" t="s">
        <v>262</v>
      </c>
      <c r="J494" s="5">
        <v>35</v>
      </c>
      <c r="K494" s="5">
        <v>120081.75</v>
      </c>
      <c r="L494" s="57" t="s">
        <v>248</v>
      </c>
    </row>
    <row r="495" spans="1:12" hidden="1" x14ac:dyDescent="0.2">
      <c r="A495" s="55" t="s">
        <v>238</v>
      </c>
      <c r="B495" s="56" t="s">
        <v>875</v>
      </c>
      <c r="C495" s="56" t="s">
        <v>258</v>
      </c>
      <c r="D495" s="56">
        <v>1418</v>
      </c>
      <c r="E495" s="56" t="s">
        <v>92</v>
      </c>
      <c r="F495" s="56" t="s">
        <v>879</v>
      </c>
      <c r="G495" s="56" t="s">
        <v>446</v>
      </c>
      <c r="H495" s="56" t="s">
        <v>261</v>
      </c>
      <c r="I495" s="56" t="s">
        <v>262</v>
      </c>
      <c r="J495" s="5">
        <v>300</v>
      </c>
      <c r="K495" s="5">
        <v>120381.75</v>
      </c>
      <c r="L495" s="57" t="s">
        <v>253</v>
      </c>
    </row>
    <row r="496" spans="1:12" hidden="1" x14ac:dyDescent="0.2">
      <c r="A496" s="55" t="s">
        <v>238</v>
      </c>
      <c r="B496" s="56" t="s">
        <v>880</v>
      </c>
      <c r="C496" s="56" t="s">
        <v>258</v>
      </c>
      <c r="D496" s="56">
        <v>1420</v>
      </c>
      <c r="E496" s="56" t="s">
        <v>92</v>
      </c>
      <c r="F496" s="56" t="s">
        <v>881</v>
      </c>
      <c r="G496" s="56" t="s">
        <v>446</v>
      </c>
      <c r="H496" s="56" t="s">
        <v>261</v>
      </c>
      <c r="I496" s="56" t="s">
        <v>262</v>
      </c>
      <c r="J496" s="5">
        <v>1500</v>
      </c>
      <c r="K496" s="5">
        <v>121881.75</v>
      </c>
      <c r="L496" s="57" t="s">
        <v>253</v>
      </c>
    </row>
    <row r="497" spans="1:12" hidden="1" x14ac:dyDescent="0.2">
      <c r="A497" s="55" t="s">
        <v>238</v>
      </c>
      <c r="B497" s="56" t="s">
        <v>882</v>
      </c>
      <c r="C497" s="56" t="s">
        <v>258</v>
      </c>
      <c r="D497" s="56">
        <v>1421</v>
      </c>
      <c r="E497" s="56" t="s">
        <v>92</v>
      </c>
      <c r="F497" s="56" t="s">
        <v>883</v>
      </c>
      <c r="G497" s="56" t="s">
        <v>446</v>
      </c>
      <c r="H497" s="56" t="s">
        <v>261</v>
      </c>
      <c r="I497" s="56" t="s">
        <v>262</v>
      </c>
      <c r="J497" s="5">
        <v>1500</v>
      </c>
      <c r="K497" s="5">
        <v>123381.75</v>
      </c>
      <c r="L497" s="57" t="s">
        <v>253</v>
      </c>
    </row>
    <row r="498" spans="1:12" hidden="1" x14ac:dyDescent="0.2">
      <c r="A498" s="55" t="s">
        <v>238</v>
      </c>
      <c r="B498" s="56" t="s">
        <v>884</v>
      </c>
      <c r="C498" s="56" t="s">
        <v>258</v>
      </c>
      <c r="D498" s="56">
        <v>1423</v>
      </c>
      <c r="E498" s="56" t="s">
        <v>92</v>
      </c>
      <c r="F498" s="56" t="s">
        <v>881</v>
      </c>
      <c r="G498" s="56" t="s">
        <v>446</v>
      </c>
      <c r="H498" s="56" t="s">
        <v>261</v>
      </c>
      <c r="I498" s="56" t="s">
        <v>262</v>
      </c>
      <c r="J498" s="5">
        <v>1500</v>
      </c>
      <c r="K498" s="5">
        <v>124881.75</v>
      </c>
      <c r="L498" s="57" t="s">
        <v>253</v>
      </c>
    </row>
    <row r="499" spans="1:12" hidden="1" x14ac:dyDescent="0.2">
      <c r="A499" s="55" t="s">
        <v>238</v>
      </c>
      <c r="B499" s="56" t="s">
        <v>885</v>
      </c>
      <c r="C499" s="56" t="s">
        <v>258</v>
      </c>
      <c r="D499" s="56">
        <v>1424</v>
      </c>
      <c r="E499" s="56" t="s">
        <v>92</v>
      </c>
      <c r="F499" s="56" t="s">
        <v>886</v>
      </c>
      <c r="G499" s="56" t="s">
        <v>775</v>
      </c>
      <c r="H499" s="56" t="s">
        <v>261</v>
      </c>
      <c r="I499" s="56" t="s">
        <v>262</v>
      </c>
      <c r="J499" s="5">
        <v>125</v>
      </c>
      <c r="K499" s="5">
        <v>125006.75</v>
      </c>
      <c r="L499" s="57" t="s">
        <v>253</v>
      </c>
    </row>
    <row r="500" spans="1:12" x14ac:dyDescent="0.2">
      <c r="A500" s="55" t="s">
        <v>242</v>
      </c>
      <c r="B500" s="56" t="s">
        <v>229</v>
      </c>
      <c r="C500" s="56" t="s">
        <v>258</v>
      </c>
      <c r="D500" s="56">
        <v>1425</v>
      </c>
      <c r="E500" s="56" t="s">
        <v>92</v>
      </c>
      <c r="F500" s="56" t="s">
        <v>887</v>
      </c>
      <c r="G500" s="56" t="s">
        <v>784</v>
      </c>
      <c r="H500" s="56" t="s">
        <v>261</v>
      </c>
      <c r="I500" s="56" t="s">
        <v>262</v>
      </c>
      <c r="J500" s="5">
        <v>575</v>
      </c>
      <c r="K500" s="5">
        <v>125581.75</v>
      </c>
      <c r="L500" s="57" t="s">
        <v>249</v>
      </c>
    </row>
    <row r="501" spans="1:12" x14ac:dyDescent="0.2">
      <c r="A501" s="55" t="s">
        <v>242</v>
      </c>
      <c r="B501" s="56" t="s">
        <v>229</v>
      </c>
      <c r="C501" s="56" t="s">
        <v>258</v>
      </c>
      <c r="D501" s="56">
        <v>1425</v>
      </c>
      <c r="E501" s="56" t="s">
        <v>92</v>
      </c>
      <c r="F501" s="56" t="s">
        <v>887</v>
      </c>
      <c r="G501" s="56" t="s">
        <v>778</v>
      </c>
      <c r="H501" s="56" t="s">
        <v>261</v>
      </c>
      <c r="I501" s="56" t="s">
        <v>262</v>
      </c>
      <c r="J501" s="5">
        <v>175</v>
      </c>
      <c r="K501" s="5">
        <v>125756.75</v>
      </c>
      <c r="L501" s="57" t="s">
        <v>249</v>
      </c>
    </row>
    <row r="502" spans="1:12" x14ac:dyDescent="0.2">
      <c r="A502" s="55" t="s">
        <v>242</v>
      </c>
      <c r="B502" s="56" t="s">
        <v>234</v>
      </c>
      <c r="C502" s="56" t="s">
        <v>258</v>
      </c>
      <c r="D502" s="56">
        <v>1426</v>
      </c>
      <c r="E502" s="56" t="s">
        <v>92</v>
      </c>
      <c r="F502" s="56" t="s">
        <v>888</v>
      </c>
      <c r="G502" s="56" t="s">
        <v>444</v>
      </c>
      <c r="H502" s="56" t="s">
        <v>261</v>
      </c>
      <c r="I502" s="56" t="s">
        <v>262</v>
      </c>
      <c r="J502" s="5">
        <v>35</v>
      </c>
      <c r="K502" s="5">
        <v>125791.75</v>
      </c>
      <c r="L502" s="57" t="s">
        <v>248</v>
      </c>
    </row>
    <row r="503" spans="1:12" x14ac:dyDescent="0.2">
      <c r="A503" s="55" t="s">
        <v>242</v>
      </c>
      <c r="B503" s="56" t="s">
        <v>889</v>
      </c>
      <c r="C503" s="56" t="s">
        <v>258</v>
      </c>
      <c r="D503" s="56">
        <v>1429</v>
      </c>
      <c r="E503" s="56" t="s">
        <v>92</v>
      </c>
      <c r="F503" s="56" t="s">
        <v>890</v>
      </c>
      <c r="G503" s="56" t="s">
        <v>891</v>
      </c>
      <c r="H503" s="56" t="s">
        <v>261</v>
      </c>
      <c r="I503" s="56" t="s">
        <v>262</v>
      </c>
      <c r="J503" s="5">
        <v>130</v>
      </c>
      <c r="K503" s="5">
        <v>125921.75</v>
      </c>
      <c r="L503" s="57" t="s">
        <v>249</v>
      </c>
    </row>
    <row r="504" spans="1:12" x14ac:dyDescent="0.2">
      <c r="A504" s="55" t="s">
        <v>242</v>
      </c>
      <c r="B504" s="56" t="s">
        <v>889</v>
      </c>
      <c r="C504" s="56" t="s">
        <v>258</v>
      </c>
      <c r="D504" s="56">
        <v>1428</v>
      </c>
      <c r="E504" s="56" t="s">
        <v>92</v>
      </c>
      <c r="F504" s="56" t="s">
        <v>892</v>
      </c>
      <c r="G504" s="56" t="s">
        <v>446</v>
      </c>
      <c r="H504" s="56" t="s">
        <v>261</v>
      </c>
      <c r="I504" s="56" t="s">
        <v>262</v>
      </c>
      <c r="J504" s="5">
        <v>300</v>
      </c>
      <c r="K504" s="5">
        <v>126221.75</v>
      </c>
      <c r="L504" s="57" t="s">
        <v>249</v>
      </c>
    </row>
    <row r="505" spans="1:12" x14ac:dyDescent="0.2">
      <c r="A505" s="55" t="s">
        <v>242</v>
      </c>
      <c r="B505" s="56" t="s">
        <v>893</v>
      </c>
      <c r="C505" s="56" t="s">
        <v>258</v>
      </c>
      <c r="D505" s="56">
        <v>1430</v>
      </c>
      <c r="E505" s="56" t="s">
        <v>92</v>
      </c>
      <c r="F505" s="56" t="s">
        <v>894</v>
      </c>
      <c r="G505" s="56" t="s">
        <v>446</v>
      </c>
      <c r="H505" s="56" t="s">
        <v>261</v>
      </c>
      <c r="I505" s="56" t="s">
        <v>262</v>
      </c>
      <c r="J505" s="5">
        <v>1500</v>
      </c>
      <c r="K505" s="5">
        <v>127721.75</v>
      </c>
      <c r="L505" s="57" t="s">
        <v>249</v>
      </c>
    </row>
    <row r="506" spans="1:12" x14ac:dyDescent="0.2">
      <c r="A506" s="55" t="s">
        <v>242</v>
      </c>
      <c r="B506" s="56" t="s">
        <v>895</v>
      </c>
      <c r="C506" s="56" t="s">
        <v>258</v>
      </c>
      <c r="D506" s="56">
        <v>1431</v>
      </c>
      <c r="E506" s="56" t="s">
        <v>92</v>
      </c>
      <c r="F506" s="56" t="s">
        <v>896</v>
      </c>
      <c r="G506" s="56" t="s">
        <v>784</v>
      </c>
      <c r="H506" s="56" t="s">
        <v>261</v>
      </c>
      <c r="I506" s="56" t="s">
        <v>262</v>
      </c>
      <c r="J506" s="5">
        <v>575</v>
      </c>
      <c r="K506" s="5">
        <v>128296.75</v>
      </c>
      <c r="L506" s="57" t="s">
        <v>249</v>
      </c>
    </row>
    <row r="507" spans="1:12" x14ac:dyDescent="0.2">
      <c r="A507" s="55" t="s">
        <v>242</v>
      </c>
      <c r="B507" s="56" t="s">
        <v>897</v>
      </c>
      <c r="C507" s="56" t="s">
        <v>91</v>
      </c>
      <c r="D507" s="56" t="s">
        <v>898</v>
      </c>
      <c r="E507" s="56" t="s">
        <v>92</v>
      </c>
      <c r="F507" s="56"/>
      <c r="G507" s="56" t="s">
        <v>899</v>
      </c>
      <c r="H507" s="56" t="s">
        <v>261</v>
      </c>
      <c r="I507" s="58" t="s">
        <v>135</v>
      </c>
      <c r="J507" s="5">
        <v>-128296.75</v>
      </c>
      <c r="K507" s="5">
        <v>0</v>
      </c>
      <c r="L507" s="5"/>
    </row>
    <row r="508" spans="1:12" ht="34" hidden="1" x14ac:dyDescent="0.2">
      <c r="A508" s="3" t="s">
        <v>900</v>
      </c>
      <c r="J508" s="6">
        <v>0</v>
      </c>
      <c r="L508" s="6"/>
    </row>
    <row r="509" spans="1:12" hidden="1" x14ac:dyDescent="0.2">
      <c r="A509" s="3" t="s">
        <v>71</v>
      </c>
      <c r="J509" s="6">
        <v>0</v>
      </c>
      <c r="L509" s="6"/>
    </row>
    <row r="512" spans="1:12" x14ac:dyDescent="0.2">
      <c r="A512" s="149" t="s">
        <v>901</v>
      </c>
      <c r="B512" s="147"/>
      <c r="C512" s="147"/>
      <c r="D512" s="147"/>
      <c r="E512" s="147"/>
      <c r="F512" s="147"/>
      <c r="G512" s="147"/>
      <c r="H512" s="147"/>
      <c r="I512" s="147"/>
      <c r="J512" s="147"/>
      <c r="K512" s="147"/>
    </row>
  </sheetData>
  <autoFilter ref="A5:L509" xr:uid="{00000000-0009-0000-0000-000014000000}">
    <filterColumn colId="0">
      <filters>
        <filter val="MAR18"/>
      </filters>
    </filterColumn>
  </autoFilter>
  <mergeCells count="4">
    <mergeCell ref="A1:K1"/>
    <mergeCell ref="A2:K2"/>
    <mergeCell ref="A3:K3"/>
    <mergeCell ref="A512:K51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2"/>
  <sheetViews>
    <sheetView workbookViewId="0">
      <selection activeCell="K21" sqref="K20:K21"/>
    </sheetView>
  </sheetViews>
  <sheetFormatPr baseColWidth="10" defaultColWidth="9.1640625" defaultRowHeight="15" x14ac:dyDescent="0.2"/>
  <cols>
    <col min="1" max="1" width="28.33203125" style="32" customWidth="1"/>
    <col min="2" max="2" width="9.33203125" style="32" customWidth="1"/>
    <col min="3" max="3" width="12" style="32" customWidth="1"/>
    <col min="4" max="4" width="10.33203125" style="32" customWidth="1"/>
    <col min="5" max="6" width="7.6640625" style="32" customWidth="1"/>
    <col min="7" max="7" width="33.6640625" style="32" customWidth="1"/>
    <col min="8" max="8" width="19.6640625" style="32" customWidth="1"/>
    <col min="9" max="9" width="7.6640625" style="32" customWidth="1"/>
    <col min="10" max="10" width="9.33203125" style="32" customWidth="1"/>
    <col min="11" max="11" width="8.6640625" style="32" bestFit="1" customWidth="1"/>
    <col min="12" max="16384" width="9.1640625" style="32"/>
  </cols>
  <sheetData>
    <row r="1" spans="1:11" ht="18" x14ac:dyDescent="0.2">
      <c r="A1" s="146" t="s">
        <v>41</v>
      </c>
      <c r="B1" s="147"/>
      <c r="C1" s="147"/>
      <c r="D1" s="147"/>
      <c r="E1" s="147"/>
      <c r="F1" s="147"/>
      <c r="G1" s="147"/>
      <c r="H1" s="147"/>
      <c r="I1" s="147"/>
      <c r="J1" s="147"/>
      <c r="K1" s="147"/>
    </row>
    <row r="2" spans="1:11" ht="18" x14ac:dyDescent="0.2">
      <c r="A2" s="146" t="s">
        <v>73</v>
      </c>
      <c r="B2" s="147"/>
      <c r="C2" s="147"/>
      <c r="D2" s="147"/>
      <c r="E2" s="147"/>
      <c r="F2" s="147"/>
      <c r="G2" s="147"/>
      <c r="H2" s="147"/>
      <c r="I2" s="147"/>
      <c r="J2" s="147"/>
      <c r="K2" s="147"/>
    </row>
    <row r="3" spans="1:11" x14ac:dyDescent="0.2">
      <c r="A3" s="148" t="s">
        <v>254</v>
      </c>
      <c r="B3" s="147"/>
      <c r="C3" s="147"/>
      <c r="D3" s="147"/>
      <c r="E3" s="147"/>
      <c r="F3" s="147"/>
      <c r="G3" s="147"/>
      <c r="H3" s="147"/>
      <c r="I3" s="147"/>
      <c r="J3" s="147"/>
      <c r="K3" s="147"/>
    </row>
    <row r="5" spans="1:11" ht="25" x14ac:dyDescent="0.2">
      <c r="B5" s="2" t="s">
        <v>78</v>
      </c>
      <c r="C5" s="2" t="s">
        <v>79</v>
      </c>
      <c r="D5" s="2" t="s">
        <v>80</v>
      </c>
      <c r="E5" s="2" t="s">
        <v>81</v>
      </c>
      <c r="F5" s="2" t="s">
        <v>131</v>
      </c>
      <c r="G5" s="2" t="s">
        <v>82</v>
      </c>
      <c r="H5" s="2" t="s">
        <v>132</v>
      </c>
      <c r="I5" s="2" t="s">
        <v>133</v>
      </c>
      <c r="J5" s="2" t="s">
        <v>83</v>
      </c>
      <c r="K5" s="2" t="s">
        <v>134</v>
      </c>
    </row>
    <row r="6" spans="1:11" x14ac:dyDescent="0.2">
      <c r="A6" s="3" t="s">
        <v>213</v>
      </c>
    </row>
    <row r="7" spans="1:11" x14ac:dyDescent="0.2">
      <c r="B7" s="56" t="s">
        <v>897</v>
      </c>
      <c r="C7" s="56" t="s">
        <v>91</v>
      </c>
      <c r="D7" s="56" t="s">
        <v>903</v>
      </c>
      <c r="E7" s="56" t="s">
        <v>92</v>
      </c>
      <c r="F7" s="56"/>
      <c r="G7" s="56" t="s">
        <v>904</v>
      </c>
      <c r="H7" s="56" t="s">
        <v>213</v>
      </c>
      <c r="I7" s="58" t="s">
        <v>135</v>
      </c>
      <c r="J7" s="5">
        <v>13000</v>
      </c>
      <c r="K7" s="5">
        <v>13000</v>
      </c>
    </row>
    <row r="8" spans="1:11" x14ac:dyDescent="0.2">
      <c r="A8" s="3" t="s">
        <v>905</v>
      </c>
      <c r="J8" s="6">
        <v>13000</v>
      </c>
    </row>
    <row r="9" spans="1:11" x14ac:dyDescent="0.2">
      <c r="A9" s="3" t="s">
        <v>71</v>
      </c>
      <c r="J9" s="6">
        <v>13000</v>
      </c>
    </row>
    <row r="12" spans="1:11" x14ac:dyDescent="0.2">
      <c r="A12" s="149" t="s">
        <v>906</v>
      </c>
      <c r="B12" s="147"/>
      <c r="C12" s="147"/>
      <c r="D12" s="147"/>
      <c r="E12" s="147"/>
      <c r="F12" s="147"/>
      <c r="G12" s="147"/>
      <c r="H12" s="147"/>
      <c r="I12" s="147"/>
      <c r="J12" s="147"/>
      <c r="K12" s="147"/>
    </row>
  </sheetData>
  <mergeCells count="4">
    <mergeCell ref="A1:K1"/>
    <mergeCell ref="A2:K2"/>
    <mergeCell ref="A3:K3"/>
    <mergeCell ref="A12:K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Bal. Sheet</vt:lpstr>
      <vt:lpstr>Profit and Loss</vt:lpstr>
      <vt:lpstr>Funtional expenses %</vt:lpstr>
      <vt:lpstr>2018-19Budget</vt:lpstr>
      <vt:lpstr>P&amp;L - GL DETAIL</vt:lpstr>
      <vt:lpstr>AJE LIST</vt:lpstr>
      <vt:lpstr>Bank#9169</vt:lpstr>
      <vt:lpstr>BANK#0192</vt:lpstr>
      <vt:lpstr>PAYPAL</vt:lpstr>
      <vt:lpstr>AR</vt:lpstr>
      <vt:lpstr>Unbilled revenue</vt:lpstr>
      <vt:lpstr>Income after 03.31</vt:lpstr>
      <vt:lpstr>Fixed Assets</vt:lpstr>
      <vt:lpstr>Depr schedule</vt:lpstr>
      <vt:lpstr>AP</vt:lpstr>
      <vt:lpstr>Deferred Revenue</vt:lpstr>
      <vt:lpstr>paypal income</vt:lpstr>
      <vt:lpstr>Accrued exp</vt:lpstr>
      <vt:lpstr>'2018-19Budget'!Print_Area</vt:lpstr>
      <vt:lpstr>'2018-19Budget'!Print_Titles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Jordyn Murphy</cp:lastModifiedBy>
  <cp:lastPrinted>2018-06-15T19:40:39Z</cp:lastPrinted>
  <dcterms:created xsi:type="dcterms:W3CDTF">2018-06-07T18:51:02Z</dcterms:created>
  <dcterms:modified xsi:type="dcterms:W3CDTF">2019-01-29T17:22:53Z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20</vt:i4>
  </property>
</Properties>
</file>