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0" yWindow="840" windowWidth="15075" windowHeight="10995"/>
  </bookViews>
  <sheets>
    <sheet name="Sheet1" sheetId="1" r:id="rId1"/>
  </sheets>
  <definedNames>
    <definedName name="_xlnm.Print_Titles" localSheetId="0">Sheet1!$A:$G,Sheet1!$1:$2</definedName>
    <definedName name="QB_COLUMN_59200" localSheetId="0" hidden="1">Sheet1!$H$2</definedName>
    <definedName name="QB_COLUMN_63620" localSheetId="0" hidden="1">Sheet1!$L$2</definedName>
    <definedName name="QB_COLUMN_64430" localSheetId="0" hidden="1">Sheet1!$N$2</definedName>
    <definedName name="QB_COLUMN_76210" localSheetId="0" hidden="1">Sheet1!$J$2</definedName>
    <definedName name="QB_DATA_0" localSheetId="0" hidden="1">Sheet1!$5:$5,Sheet1!#REF!,Sheet1!#REF!,Sheet1!$6:$6,Sheet1!#REF!,Sheet1!$7:$7,Sheet1!$8:$8,Sheet1!$9:$9,Sheet1!$14:$14,Sheet1!$15:$15,Sheet1!$16:$16,Sheet1!$17:$17,Sheet1!#REF!,Sheet1!#REF!,Sheet1!#REF!,Sheet1!$20:$20</definedName>
    <definedName name="QB_DATA_1" localSheetId="0" hidden="1">Sheet1!$22:$22,Sheet1!$23:$23,Sheet1!$24:$24,Sheet1!$25:$25,Sheet1!$26:$26,Sheet1!#REF!,Sheet1!$27:$27,Sheet1!$30:$30,Sheet1!#REF!,Sheet1!$32:$32,Sheet1!$33:$33,Sheet1!$34:$34,Sheet1!#REF!,Sheet1!$35:$35,Sheet1!$36:$36</definedName>
    <definedName name="QB_FORMULA_0" localSheetId="0" hidden="1">Sheet1!$L$5,Sheet1!$N$5,Sheet1!$N$6,Sheet1!$L$7,Sheet1!$N$7,Sheet1!$L$8,Sheet1!$L$9,Sheet1!$N$9,Sheet1!$H$10,Sheet1!$J$10,Sheet1!$L$10,Sheet1!$N$10,Sheet1!$H$11,Sheet1!$J$11,Sheet1!$L$11,Sheet1!$N$11</definedName>
    <definedName name="QB_FORMULA_1" localSheetId="0" hidden="1">Sheet1!$L$14,Sheet1!$N$14,Sheet1!$L$15,Sheet1!$N$15,Sheet1!$L$16,Sheet1!$N$16,Sheet1!$L$17,Sheet1!$N$17,Sheet1!#REF!,Sheet1!#REF!,Sheet1!$H$18,Sheet1!$J$18,Sheet1!$L$18,Sheet1!$N$18,Sheet1!$H$19,Sheet1!$J$19</definedName>
    <definedName name="QB_FORMULA_2" localSheetId="0" hidden="1">Sheet1!$L$19,Sheet1!$N$19,Sheet1!$L$20,Sheet1!$N$20,Sheet1!$L$22,Sheet1!$N$22,Sheet1!$L$23,Sheet1!$L$24,Sheet1!$N$24,Sheet1!$L$25,Sheet1!$N$25,Sheet1!$L$26,Sheet1!$N$26,Sheet1!$L$27,Sheet1!$N$27,Sheet1!$H$28</definedName>
    <definedName name="QB_FORMULA_3" localSheetId="0" hidden="1">Sheet1!$J$28,Sheet1!$L$28,Sheet1!$N$28,Sheet1!#REF!,Sheet1!$H$31,Sheet1!$J$31,Sheet1!$L$31,Sheet1!$N$31,Sheet1!$L$32,Sheet1!$N$32,Sheet1!$L$33,Sheet1!$N$33,Sheet1!$L$34,Sheet1!$N$34,Sheet1!$L$36,Sheet1!$N$36</definedName>
    <definedName name="QB_FORMULA_4" localSheetId="0" hidden="1">Sheet1!$H$37,Sheet1!$J$37,Sheet1!$L$37,Sheet1!$N$37,Sheet1!$H$38,Sheet1!$L$38,Sheet1!$N$38,Sheet1!$H$39,Sheet1!$L$39,Sheet1!$N$39</definedName>
    <definedName name="QB_ROW_10340" localSheetId="0" hidden="1">Sheet1!$E$8</definedName>
    <definedName name="QB_ROW_116250" localSheetId="0" hidden="1">Sheet1!$F$17</definedName>
    <definedName name="QB_ROW_117260" localSheetId="0" hidden="1">Sheet1!#REF!</definedName>
    <definedName name="QB_ROW_120050" localSheetId="0" hidden="1">Sheet1!#REF!</definedName>
    <definedName name="QB_ROW_120260" localSheetId="0" hidden="1">Sheet1!#REF!</definedName>
    <definedName name="QB_ROW_120350" localSheetId="0" hidden="1">Sheet1!$F$18</definedName>
    <definedName name="QB_ROW_121260" localSheetId="0" hidden="1">Sheet1!#REF!</definedName>
    <definedName name="QB_ROW_123240" localSheetId="0" hidden="1">Sheet1!$E$32</definedName>
    <definedName name="QB_ROW_129240" localSheetId="0" hidden="1">Sheet1!$E$9</definedName>
    <definedName name="QB_ROW_130340" localSheetId="0" hidden="1">Sheet1!$E$36</definedName>
    <definedName name="QB_ROW_13040" localSheetId="0" hidden="1">Sheet1!$E$13</definedName>
    <definedName name="QB_ROW_13340" localSheetId="0" hidden="1">Sheet1!$E$19</definedName>
    <definedName name="QB_ROW_157240" localSheetId="0" hidden="1">Sheet1!#REF!</definedName>
    <definedName name="QB_ROW_16250" localSheetId="0" hidden="1">Sheet1!$F$15</definedName>
    <definedName name="QB_ROW_17250" localSheetId="0" hidden="1">Sheet1!$F$16</definedName>
    <definedName name="QB_ROW_18240" localSheetId="0" hidden="1">Sheet1!$E$20</definedName>
    <definedName name="QB_ROW_18301" localSheetId="0" hidden="1">Sheet1!$A$39</definedName>
    <definedName name="QB_ROW_19011" localSheetId="0" hidden="1">Sheet1!$B$3</definedName>
    <definedName name="QB_ROW_19311" localSheetId="0" hidden="1">Sheet1!$B$38</definedName>
    <definedName name="QB_ROW_20031" localSheetId="0" hidden="1">Sheet1!$D$4</definedName>
    <definedName name="QB_ROW_20331" localSheetId="0" hidden="1">Sheet1!$D$10</definedName>
    <definedName name="QB_ROW_21031" localSheetId="0" hidden="1">Sheet1!$D$12</definedName>
    <definedName name="QB_ROW_21250" localSheetId="0" hidden="1">Sheet1!$F$30</definedName>
    <definedName name="QB_ROW_21331" localSheetId="0" hidden="1">Sheet1!$D$37</definedName>
    <definedName name="QB_ROW_22250" localSheetId="0" hidden="1">Sheet1!$F$14</definedName>
    <definedName name="QB_ROW_24240" localSheetId="0" hidden="1">Sheet1!#REF!</definedName>
    <definedName name="QB_ROW_27240" localSheetId="0" hidden="1">Sheet1!$E$35</definedName>
    <definedName name="QB_ROW_28240" localSheetId="0" hidden="1">Sheet1!$E$33</definedName>
    <definedName name="QB_ROW_30240" localSheetId="0" hidden="1">Sheet1!$E$34</definedName>
    <definedName name="QB_ROW_31040" localSheetId="0" hidden="1">Sheet1!$E$21</definedName>
    <definedName name="QB_ROW_31340" localSheetId="0" hidden="1">Sheet1!$E$28</definedName>
    <definedName name="QB_ROW_32250" localSheetId="0" hidden="1">Sheet1!$F$22</definedName>
    <definedName name="QB_ROW_33250" localSheetId="0" hidden="1">Sheet1!$F$24</definedName>
    <definedName name="QB_ROW_34250" localSheetId="0" hidden="1">Sheet1!$F$23</definedName>
    <definedName name="QB_ROW_36250" localSheetId="0" hidden="1">Sheet1!$F$26</definedName>
    <definedName name="QB_ROW_40250" localSheetId="0" hidden="1">Sheet1!$F$25</definedName>
    <definedName name="QB_ROW_41040" localSheetId="0" hidden="1">Sheet1!$E$29</definedName>
    <definedName name="QB_ROW_41250" localSheetId="0" hidden="1">Sheet1!#REF!</definedName>
    <definedName name="QB_ROW_41340" localSheetId="0" hidden="1">Sheet1!$E$31</definedName>
    <definedName name="QB_ROW_5240" localSheetId="0" hidden="1">Sheet1!#REF!</definedName>
    <definedName name="QB_ROW_6240" localSheetId="0" hidden="1">Sheet1!$E$5</definedName>
    <definedName name="QB_ROW_74250" localSheetId="0" hidden="1">Sheet1!#REF!</definedName>
    <definedName name="QB_ROW_75250" localSheetId="0" hidden="1">Sheet1!$F$27</definedName>
    <definedName name="QB_ROW_78240" localSheetId="0" hidden="1">Sheet1!$E$7</definedName>
    <definedName name="QB_ROW_8340" localSheetId="0" hidden="1">Sheet1!$E$6</definedName>
    <definedName name="QB_ROW_86321" localSheetId="0" hidden="1">Sheet1!$C$11</definedName>
    <definedName name="QB_ROW_9240" localSheetId="0" hidden="1">Sheet1!#REF!</definedName>
    <definedName name="QBCANSUPPORTUPDATE" localSheetId="0">TRUE</definedName>
    <definedName name="QBCOMPANYFILENAME" localSheetId="0">"C:\Users\MJBattaglia\Documents\Quickbooks - Company File\ICSB 10.24.12 MAIN.QBW"</definedName>
    <definedName name="QBENDDATE" localSheetId="0">20140331</definedName>
    <definedName name="QBHEADERSONSCREEN" localSheetId="0">FALSE</definedName>
    <definedName name="QBMETADATASIZE" localSheetId="0">5785</definedName>
    <definedName name="QBPRESERVECOLOR" localSheetId="0">TRUE</definedName>
    <definedName name="QBPRESERVEFONT" localSheetId="0">TRUE</definedName>
    <definedName name="QBPRESERVEROWHEIGHT" localSheetId="0">TRUE</definedName>
    <definedName name="QBPRESERVESPACE" localSheetId="0">TRUE</definedName>
    <definedName name="QBREPORTCOLAXIS" localSheetId="0">0</definedName>
    <definedName name="QBREPORTCOMPANYID" localSheetId="0">"5e07f0bcef7c43ec943d9cd1938a384f"</definedName>
    <definedName name="QBREPORTCOMPARECOL_ANNUALBUDGET" localSheetId="0">FALSE</definedName>
    <definedName name="QBREPORTCOMPARECOL_AVGCOGS" localSheetId="0">FALSE</definedName>
    <definedName name="QBREPORTCOMPARECOL_AVGPRICE" localSheetId="0">FALSE</definedName>
    <definedName name="QBREPORTCOMPARECOL_BUDDIFF" localSheetId="0">TRUE</definedName>
    <definedName name="QBREPORTCOMPARECOL_BUDGET" localSheetId="0">TRUE</definedName>
    <definedName name="QBREPORTCOMPARECOL_BUDPCT" localSheetId="0">TRUE</definedName>
    <definedName name="QBREPORTCOMPARECOL_COGS" localSheetId="0">FALSE</definedName>
    <definedName name="QBREPORTCOMPARECOL_EXCLUDEAMOUNT" localSheetId="0">FALSE</definedName>
    <definedName name="QBREPORTCOMPARECOL_EXCLUDECURPERIOD" localSheetId="0">FALSE</definedName>
    <definedName name="QBREPORTCOMPARECOL_FORECAST" localSheetId="0">FALSE</definedName>
    <definedName name="QBREPORTCOMPARECOL_GROSSMARGIN" localSheetId="0">FALSE</definedName>
    <definedName name="QBREPORTCOMPARECOL_GROSSMARGINPCT" localSheetId="0">FALSE</definedName>
    <definedName name="QBREPORTCOMPARECOL_HOURS" localSheetId="0">FALSE</definedName>
    <definedName name="QBREPORTCOMPARECOL_PCTCOL" localSheetId="0">FALSE</definedName>
    <definedName name="QBREPORTCOMPARECOL_PCTEXPENSE" localSheetId="0">FALSE</definedName>
    <definedName name="QBREPORTCOMPARECOL_PCTINCOME" localSheetId="0">FALSE</definedName>
    <definedName name="QBREPORTCOMPARECOL_PCTOFSALES" localSheetId="0">FALSE</definedName>
    <definedName name="QBREPORTCOMPARECOL_PCTROW" localSheetId="0">FALSE</definedName>
    <definedName name="QBREPORTCOMPARECOL_PPDIFF" localSheetId="0">FALSE</definedName>
    <definedName name="QBREPORTCOMPARECOL_PPPCT" localSheetId="0">FALSE</definedName>
    <definedName name="QBREPORTCOMPARECOL_PREVPERIOD" localSheetId="0">FALSE</definedName>
    <definedName name="QBREPORTCOMPARECOL_PREVYEAR" localSheetId="0">FALSE</definedName>
    <definedName name="QBREPORTCOMPARECOL_PYDIFF" localSheetId="0">FALSE</definedName>
    <definedName name="QBREPORTCOMPARECOL_PYPCT" localSheetId="0">FALSE</definedName>
    <definedName name="QBREPORTCOMPARECOL_QTY" localSheetId="0">FALSE</definedName>
    <definedName name="QBREPORTCOMPARECOL_RATE" localSheetId="0">FALSE</definedName>
    <definedName name="QBREPORTCOMPARECOL_TRIPBILLEDMILES" localSheetId="0">FALSE</definedName>
    <definedName name="QBREPORTCOMPARECOL_TRIPBILLINGAMOUNT" localSheetId="0">FALSE</definedName>
    <definedName name="QBREPORTCOMPARECOL_TRIPMILES" localSheetId="0">FALSE</definedName>
    <definedName name="QBREPORTCOMPARECOL_TRIPNOTBILLABLEMILES" localSheetId="0">FALSE</definedName>
    <definedName name="QBREPORTCOMPARECOL_TRIPTAXDEDUCTIBLEAMOUNT" localSheetId="0">FALSE</definedName>
    <definedName name="QBREPORTCOMPARECOL_TRIPUNBILLEDMILES" localSheetId="0">FALSE</definedName>
    <definedName name="QBREPORTCOMPARECOL_YTD" localSheetId="0">FALSE</definedName>
    <definedName name="QBREPORTCOMPARECOL_YTDBUDGET" localSheetId="0">FALSE</definedName>
    <definedName name="QBREPORTCOMPARECOL_YTDPCT" localSheetId="0">FALSE</definedName>
    <definedName name="QBREPORTROWAXIS" localSheetId="0">11</definedName>
    <definedName name="QBREPORTSUBCOLAXIS" localSheetId="0">24</definedName>
    <definedName name="QBREPORTTYPE" localSheetId="0">288</definedName>
    <definedName name="QBROWHEADERS" localSheetId="0">7</definedName>
    <definedName name="QBSTARTDATE" localSheetId="0">20130401</definedName>
  </definedNames>
  <calcPr calcId="145621"/>
</workbook>
</file>

<file path=xl/calcChain.xml><?xml version="1.0" encoding="utf-8"?>
<calcChain xmlns="http://schemas.openxmlformats.org/spreadsheetml/2006/main">
  <c r="H20" i="1" l="1"/>
  <c r="H32" i="1" l="1"/>
  <c r="H7" i="1" l="1"/>
  <c r="H5" i="1"/>
  <c r="H9" i="1"/>
  <c r="N8" i="1"/>
  <c r="L6" i="1"/>
  <c r="N30" i="1"/>
  <c r="L35" i="1"/>
  <c r="N35" i="1"/>
  <c r="N23" i="1"/>
  <c r="L18" i="1"/>
  <c r="J9" i="1"/>
  <c r="L30" i="1"/>
  <c r="H19" i="1" l="1"/>
  <c r="N18" i="1"/>
  <c r="N36" i="1"/>
  <c r="L36" i="1"/>
  <c r="N34" i="1"/>
  <c r="L34" i="1"/>
  <c r="N33" i="1"/>
  <c r="L33" i="1"/>
  <c r="N32" i="1"/>
  <c r="L32" i="1"/>
  <c r="J31" i="1"/>
  <c r="H31" i="1"/>
  <c r="J28" i="1"/>
  <c r="H28" i="1"/>
  <c r="N27" i="1"/>
  <c r="L27" i="1"/>
  <c r="N26" i="1"/>
  <c r="L26" i="1"/>
  <c r="N25" i="1"/>
  <c r="L25" i="1"/>
  <c r="N24" i="1"/>
  <c r="L24" i="1"/>
  <c r="L23" i="1"/>
  <c r="N22" i="1"/>
  <c r="L22" i="1"/>
  <c r="N20" i="1"/>
  <c r="L20" i="1"/>
  <c r="J19" i="1"/>
  <c r="N17" i="1"/>
  <c r="L17" i="1"/>
  <c r="N16" i="1"/>
  <c r="L16" i="1"/>
  <c r="N15" i="1"/>
  <c r="L15" i="1"/>
  <c r="N14" i="1"/>
  <c r="L14" i="1"/>
  <c r="J10" i="1"/>
  <c r="H10" i="1"/>
  <c r="H11" i="1" s="1"/>
  <c r="N9" i="1"/>
  <c r="L9" i="1"/>
  <c r="L8" i="1"/>
  <c r="N7" i="1"/>
  <c r="L7" i="1"/>
  <c r="N6" i="1"/>
  <c r="N5" i="1"/>
  <c r="L5" i="1"/>
  <c r="L31" i="1" l="1"/>
  <c r="H37" i="1"/>
  <c r="H38" i="1" s="1"/>
  <c r="N28" i="1"/>
  <c r="N10" i="1"/>
  <c r="N31" i="1"/>
  <c r="L28" i="1"/>
  <c r="L19" i="1"/>
  <c r="J37" i="1"/>
  <c r="N19" i="1"/>
  <c r="J11" i="1"/>
  <c r="L10" i="1"/>
  <c r="N37" i="1" l="1"/>
  <c r="J38" i="1"/>
  <c r="J39" i="1" s="1"/>
  <c r="H39" i="1"/>
  <c r="L37" i="1"/>
  <c r="N11" i="1"/>
  <c r="L11" i="1"/>
  <c r="L38" i="1" l="1"/>
  <c r="N38" i="1"/>
  <c r="N39" i="1"/>
  <c r="L39" i="1"/>
</calcChain>
</file>

<file path=xl/sharedStrings.xml><?xml version="1.0" encoding="utf-8"?>
<sst xmlns="http://schemas.openxmlformats.org/spreadsheetml/2006/main" count="42" uniqueCount="42">
  <si>
    <t>Apr '13 - Mar 14</t>
  </si>
  <si>
    <t>Budget</t>
  </si>
  <si>
    <t>$ Over Budget</t>
  </si>
  <si>
    <t>% of Budget</t>
  </si>
  <si>
    <t>Ordinary Income/Expense</t>
  </si>
  <si>
    <t>Income</t>
  </si>
  <si>
    <t>41000 · Affilate Fees Revenue</t>
  </si>
  <si>
    <t>41100 · World Conference Fees</t>
  </si>
  <si>
    <t>41250 · JSBM Royalties</t>
  </si>
  <si>
    <t>41300 · Interest Income</t>
  </si>
  <si>
    <t>49800 · Special Project</t>
  </si>
  <si>
    <t>Total Income</t>
  </si>
  <si>
    <t>Gross Profit</t>
  </si>
  <si>
    <t>Expense</t>
  </si>
  <si>
    <t>60050 · Administration Expense</t>
  </si>
  <si>
    <t>60051 · ICSB Office Travel</t>
  </si>
  <si>
    <t>60053 · Telephone</t>
  </si>
  <si>
    <t>60056 · Insurance</t>
  </si>
  <si>
    <t>60058 · Office Expense</t>
  </si>
  <si>
    <t>60060 · ICSB Professional Fees</t>
  </si>
  <si>
    <t>Total 60050 · Administration Expense</t>
  </si>
  <si>
    <t>60052 · ICSB-GW Office</t>
  </si>
  <si>
    <t>61000 · Executive Expenses</t>
  </si>
  <si>
    <t>61001 · President Travel</t>
  </si>
  <si>
    <t>61002 · President Elect Travel</t>
  </si>
  <si>
    <t>61003 · Past President Travel</t>
  </si>
  <si>
    <t>61005 · SVP Travel (6 SVPS)</t>
  </si>
  <si>
    <t>61010 · Board Meetings</t>
  </si>
  <si>
    <t>61014 · Unallocated - Pres discretio</t>
  </si>
  <si>
    <t>Total 61000 · Executive Expenses</t>
  </si>
  <si>
    <t>63000 · Marketing Expense</t>
  </si>
  <si>
    <t>63003 · Marketing</t>
  </si>
  <si>
    <t>Total 63000 · Marketing Expense</t>
  </si>
  <si>
    <t>63005 · Affiliate Chapter Development</t>
  </si>
  <si>
    <t>64000 · Web Site Expense</t>
  </si>
  <si>
    <t>65003 · Bank Fees</t>
  </si>
  <si>
    <t>66001 · Best Paper Award</t>
  </si>
  <si>
    <t>69800 · Special Projects</t>
  </si>
  <si>
    <t>Total Expense</t>
  </si>
  <si>
    <t>Net Ordinary Income</t>
  </si>
  <si>
    <t>Net Income</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</si>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</sst>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Red]\-#,##0.0#%"/>
  </numFmts>
  <fonts count="3" x14ac:knownFonts="1">
    <font>
      <sz val="11"/>
      <color theme="1"/>
      <name val="Calibri"/>
      <family val="2"/>
      <scheme val="minor"/>
    </font>
    <font>
      <b/>
      <sz val="10"/>
      <color rgb="FF000000"/>
      <name val="Arial"/>
      <family val="2"/>
    </font>
    <font>
      <sz val="10"/>
      <color rgb="FF000000"/>
      <name val="Arial"/>
      <family val="2"/>
    </font>
  </fonts>
  <fills count="2">
    <fill>
      <patternFill patternType="none"/>
    </fill>
    <fill>
      <patternFill patternType="gray125"/>
    </fill>
  </fills>
  <borders count="7">
    <border>
      <left/>
      <right/>
      <top/>
      <bottom/>
      <diagonal/>
    </border>
    <border>
      <left/>
      <right/>
      <top/>
      <bottom style="thick">
        <color indexed="64"/>
      </bottom>
      <diagonal/>
    </border>
    <border>
      <left/>
      <right/>
      <top style="thick">
        <color indexed="64"/>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s>
  <cellStyleXfs count="1">
    <xf numFmtId="0" fontId="0" fillId="0" borderId="0"/>
  </cellStyleXfs>
  <cellXfs count="27">
    <xf numFmtId="0" fontId="0" fillId="0" borderId="0" xfId="0"/>
    <xf numFmtId="49" fontId="1" fillId="0" borderId="0" xfId="0" applyNumberFormat="1" applyFont="1"/>
    <xf numFmtId="49" fontId="0" fillId="0" borderId="1" xfId="0" applyNumberFormat="1" applyBorder="1" applyAlignment="1">
      <alignment horizontal="centerContinuous"/>
    </xf>
    <xf numFmtId="49" fontId="0" fillId="0" borderId="0" xfId="0" applyNumberFormat="1" applyBorder="1" applyAlignment="1">
      <alignment horizontal="centerContinuous"/>
    </xf>
    <xf numFmtId="164" fontId="2" fillId="0" borderId="0" xfId="0" applyNumberFormat="1" applyFont="1"/>
    <xf numFmtId="49" fontId="2" fillId="0" borderId="0" xfId="0" applyNumberFormat="1" applyFont="1"/>
    <xf numFmtId="165" fontId="2" fillId="0" borderId="0" xfId="0" applyNumberFormat="1" applyFont="1"/>
    <xf numFmtId="164" fontId="2" fillId="0" borderId="0" xfId="0" applyNumberFormat="1" applyFont="1" applyBorder="1"/>
    <xf numFmtId="165" fontId="2" fillId="0" borderId="0" xfId="0" applyNumberFormat="1" applyFont="1" applyBorder="1"/>
    <xf numFmtId="164" fontId="2" fillId="0" borderId="4" xfId="0" applyNumberFormat="1" applyFont="1" applyBorder="1"/>
    <xf numFmtId="165" fontId="2" fillId="0" borderId="4" xfId="0" applyNumberFormat="1" applyFont="1" applyBorder="1"/>
    <xf numFmtId="164" fontId="2" fillId="0" borderId="3" xfId="0" applyNumberFormat="1" applyFont="1" applyBorder="1"/>
    <xf numFmtId="165" fontId="2" fillId="0" borderId="3" xfId="0" applyNumberFormat="1" applyFont="1" applyBorder="1"/>
    <xf numFmtId="164" fontId="2" fillId="0" borderId="5" xfId="0" applyNumberFormat="1" applyFont="1" applyBorder="1"/>
    <xf numFmtId="165" fontId="2" fillId="0" borderId="5" xfId="0" applyNumberFormat="1" applyFont="1" applyBorder="1"/>
    <xf numFmtId="164" fontId="1" fillId="0" borderId="6" xfId="0" applyNumberFormat="1" applyFont="1" applyBorder="1"/>
    <xf numFmtId="165" fontId="1" fillId="0" borderId="6" xfId="0" applyNumberFormat="1" applyFont="1" applyBorder="1"/>
    <xf numFmtId="0" fontId="1" fillId="0" borderId="0" xfId="0" applyFont="1"/>
    <xf numFmtId="49" fontId="1" fillId="0" borderId="0" xfId="0" applyNumberFormat="1" applyFont="1" applyAlignment="1">
      <alignment horizontal="center"/>
    </xf>
    <xf numFmtId="49" fontId="1" fillId="0" borderId="2"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0" fontId="1" fillId="0" borderId="0" xfId="0" applyNumberFormat="1" applyFont="1"/>
    <xf numFmtId="0" fontId="0" fillId="0" borderId="0" xfId="0" applyNumberFormat="1"/>
    <xf numFmtId="49" fontId="2" fillId="0" borderId="0" xfId="0" applyNumberFormat="1" applyFont="1" applyBorder="1"/>
    <xf numFmtId="164" fontId="1" fillId="0" borderId="0" xfId="0" applyNumberFormat="1" applyFont="1" applyBorder="1"/>
    <xf numFmtId="164" fontId="2"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1025" name="FILTER"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1026" name="HEADER"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15</xdr:col>
      <xdr:colOff>9525</xdr:colOff>
      <xdr:row>3</xdr:row>
      <xdr:rowOff>180973</xdr:rowOff>
    </xdr:from>
    <xdr:to>
      <xdr:col>24</xdr:col>
      <xdr:colOff>0</xdr:colOff>
      <xdr:row>89</xdr:row>
      <xdr:rowOff>88901</xdr:rowOff>
    </xdr:to>
    <xdr:sp macro="" textlink="">
      <xdr:nvSpPr>
        <xdr:cNvPr id="2" name="TextBox 1"/>
        <xdr:cNvSpPr txBox="1"/>
      </xdr:nvSpPr>
      <xdr:spPr>
        <a:xfrm>
          <a:off x="8239125" y="803273"/>
          <a:ext cx="5476875" cy="17916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41000 - Affiliate Fees</a:t>
          </a:r>
          <a:r>
            <a:rPr lang="en-US" sz="1100" b="1" baseline="0"/>
            <a:t> Revenue  </a:t>
          </a:r>
        </a:p>
        <a:p>
          <a:r>
            <a:rPr lang="en-US" sz="1100" b="1" baseline="0"/>
            <a:t>- Rationale &gt; Board emphasis on affiliate and chapter expansion has led to new groups joining the organization like India, Russia, Brazil, and Malaysia as well as doubling membership in China, which has resulted in increased affiliate revenues</a:t>
          </a:r>
        </a:p>
        <a:p>
          <a:endParaRPr lang="en-US" sz="1100"/>
        </a:p>
        <a:p>
          <a:r>
            <a:rPr lang="en-US" sz="1100" b="1"/>
            <a:t>41100 - World Conference Fees</a:t>
          </a:r>
        </a:p>
        <a:p>
          <a:r>
            <a:rPr lang="en-US" sz="1100"/>
            <a:t>- </a:t>
          </a:r>
          <a:r>
            <a:rPr lang="en-US" sz="1100" b="0" i="0" u="none" strike="noStrike">
              <a:solidFill>
                <a:schemeClr val="dk1"/>
              </a:solidFill>
              <a:effectLst/>
              <a:latin typeface="+mn-lt"/>
              <a:ea typeface="+mn-ea"/>
              <a:cs typeface="+mn-cs"/>
            </a:rPr>
            <a:t>ICSB 2014 Host Dublin Institute of Technology</a:t>
          </a:r>
          <a:r>
            <a:rPr lang="en-US"/>
            <a:t> </a:t>
          </a:r>
        </a:p>
        <a:p>
          <a:endParaRPr lang="en-US" sz="1100"/>
        </a:p>
        <a:p>
          <a:r>
            <a:rPr lang="en-US" sz="1100" b="1"/>
            <a:t>41250 - JSBM Royalties</a:t>
          </a:r>
        </a:p>
        <a:p>
          <a:r>
            <a:rPr lang="en-US" sz="1100" b="0" i="0" u="none" strike="noStrike">
              <a:solidFill>
                <a:schemeClr val="dk1"/>
              </a:solidFill>
              <a:effectLst/>
              <a:latin typeface="+mn-lt"/>
              <a:ea typeface="+mn-ea"/>
              <a:cs typeface="+mn-cs"/>
            </a:rPr>
            <a:t>- Three (3) royalty payments received each year</a:t>
          </a:r>
        </a:p>
        <a:p>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I</a:t>
          </a:r>
          <a:r>
            <a:rPr lang="en-US" sz="1100" b="0" i="0" u="none" strike="noStrike">
              <a:solidFill>
                <a:schemeClr val="dk1"/>
              </a:solidFill>
              <a:effectLst/>
              <a:latin typeface="+mn-lt"/>
              <a:ea typeface="+mn-ea"/>
              <a:cs typeface="+mn-cs"/>
            </a:rPr>
            <a:t>ncreased readership</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49800</a:t>
          </a:r>
          <a:r>
            <a:rPr lang="en-US" sz="1100" b="1" i="0" u="none" strike="noStrike" baseline="0">
              <a:solidFill>
                <a:schemeClr val="dk1"/>
              </a:solidFill>
              <a:effectLst/>
              <a:latin typeface="+mn-lt"/>
              <a:ea typeface="+mn-ea"/>
              <a:cs typeface="+mn-cs"/>
            </a:rPr>
            <a:t> - Special Project </a:t>
          </a:r>
        </a:p>
        <a:p>
          <a:r>
            <a:rPr lang="en-US" sz="1100" b="1" i="0" u="none" strike="noStrike" baseline="0">
              <a:solidFill>
                <a:schemeClr val="dk1"/>
              </a:solidFill>
              <a:effectLst/>
              <a:latin typeface="+mn-lt"/>
              <a:ea typeface="+mn-ea"/>
              <a:cs typeface="+mn-cs"/>
            </a:rPr>
            <a:t>- Rationale &gt; Increased IO activites in the past year to generate more funds for salary and expenses - enterprising new revenue streams to cover expenses.</a:t>
          </a:r>
        </a:p>
        <a:p>
          <a:endParaRPr lang="en-US"/>
        </a:p>
        <a:p>
          <a:r>
            <a:rPr lang="en-US" b="1"/>
            <a:t>60051 - ICSB Office Travel</a:t>
          </a:r>
        </a:p>
        <a:p>
          <a:r>
            <a:rPr lang="en-US"/>
            <a:t>- Airfare and Hotel Accomodations  for Michael to ICSB 2013 (Puerto</a:t>
          </a:r>
          <a:r>
            <a:rPr lang="en-US" baseline="0"/>
            <a:t> Rico) and USASBE 2014 (Fort Worth)</a:t>
          </a:r>
        </a:p>
        <a:p>
          <a:r>
            <a:rPr lang="en-US" baseline="0"/>
            <a:t>- Airfare for Ayman to ICSB 2013 (Puerto Rico) and Hotel/Airfare for USASBE 2014 (Fort Worth) </a:t>
          </a:r>
        </a:p>
        <a:p>
          <a:endParaRPr lang="en-US" baseline="0"/>
        </a:p>
        <a:p>
          <a:r>
            <a:rPr lang="en-US" b="1" baseline="0"/>
            <a:t>60053 - Telephone</a:t>
          </a:r>
        </a:p>
        <a:p>
          <a:r>
            <a:rPr lang="en-US" baseline="0"/>
            <a:t>- Conference call expenses and webinar phone charges.</a:t>
          </a:r>
        </a:p>
        <a:p>
          <a:endParaRPr lang="en-US" baseline="0"/>
        </a:p>
        <a:p>
          <a:r>
            <a:rPr lang="en-US" b="1" baseline="0"/>
            <a:t>60056 - Insurance</a:t>
          </a:r>
        </a:p>
        <a:p>
          <a:r>
            <a:rPr lang="en-US" baseline="0"/>
            <a:t>- Renewal of Philadelphia Liability Insurance Policy</a:t>
          </a:r>
        </a:p>
        <a:p>
          <a:endParaRPr lang="en-US" baseline="0"/>
        </a:p>
        <a:p>
          <a:r>
            <a:rPr lang="en-US" b="1" baseline="0"/>
            <a:t>60058 - Office Expense </a:t>
          </a:r>
        </a:p>
        <a:p>
          <a:r>
            <a:rPr lang="en-US" baseline="0"/>
            <a:t>- Printing costs for new brochures, business cards</a:t>
          </a:r>
        </a:p>
        <a:p>
          <a:endParaRPr lang="en-US" baseline="0"/>
        </a:p>
        <a:p>
          <a:r>
            <a:rPr lang="en-US" b="1" baseline="0"/>
            <a:t>60060 - ICSB Professional Fees  (recommendation increase to $10k for next year)</a:t>
          </a:r>
        </a:p>
        <a:p>
          <a:r>
            <a:rPr lang="en-US" baseline="0"/>
            <a:t>- $7500 paid to accountant for 990 year end filings and financial review.</a:t>
          </a:r>
        </a:p>
        <a:p>
          <a:r>
            <a:rPr lang="en-US" baseline="0"/>
            <a:t>- Expenses paid to Franchise Tax Board and IRS re: filings.</a:t>
          </a:r>
        </a:p>
        <a:p>
          <a:endParaRPr lang="en-US" baseline="0"/>
        </a:p>
        <a:p>
          <a:r>
            <a:rPr lang="en-US" b="1" baseline="0"/>
            <a:t>60052 - ICSB-GW Office </a:t>
          </a:r>
        </a:p>
        <a:p>
          <a:r>
            <a:rPr lang="en-US" b="1" baseline="0"/>
            <a:t>- Rationale &gt; $160k covers  salries for three employees (Ayman, Michael, Maureen) and two student interns  for a total of 5 staff members; covers other incurred expenses from GWU as well.</a:t>
          </a:r>
        </a:p>
        <a:p>
          <a:endParaRPr lang="en-US" baseline="0"/>
        </a:p>
        <a:p>
          <a:r>
            <a:rPr lang="en-US" b="1" baseline="0"/>
            <a:t>61001 - President Travel</a:t>
          </a:r>
        </a:p>
        <a:p>
          <a:r>
            <a:rPr lang="en-US" baseline="0"/>
            <a:t>- Travel re-imbursement to South Korea, China for Mid Year and ACSB</a:t>
          </a:r>
        </a:p>
        <a:p>
          <a:endParaRPr lang="en-US" baseline="0"/>
        </a:p>
        <a:p>
          <a:r>
            <a:rPr lang="en-US" sz="1100" b="1" baseline="0">
              <a:solidFill>
                <a:schemeClr val="dk1"/>
              </a:solidFill>
              <a:effectLst/>
              <a:latin typeface="+mn-lt"/>
              <a:ea typeface="+mn-ea"/>
              <a:cs typeface="+mn-cs"/>
            </a:rPr>
            <a:t>61003 - Past Elect Travel</a:t>
          </a:r>
          <a:endParaRPr lang="en-US">
            <a:effectLst/>
          </a:endParaRPr>
        </a:p>
        <a:p>
          <a:r>
            <a:rPr lang="en-US" sz="1100" baseline="0">
              <a:solidFill>
                <a:schemeClr val="dk1"/>
              </a:solidFill>
              <a:effectLst/>
              <a:latin typeface="+mn-lt"/>
              <a:ea typeface="+mn-ea"/>
              <a:cs typeface="+mn-cs"/>
            </a:rPr>
            <a:t>- Travel re-imbursement to Puerto Rico for ICSB 2013</a:t>
          </a:r>
          <a:endParaRPr lang="en-US" baseline="0"/>
        </a:p>
        <a:p>
          <a:endParaRPr lang="en-US" b="1" baseline="0"/>
        </a:p>
        <a:p>
          <a:r>
            <a:rPr lang="en-US" b="1" baseline="0"/>
            <a:t>61003 - Past President Travel</a:t>
          </a:r>
        </a:p>
        <a:p>
          <a:r>
            <a:rPr lang="en-US" baseline="0"/>
            <a:t>- Travel re-imbursement to Puerto Rico for ICSB 2013</a:t>
          </a:r>
        </a:p>
        <a:p>
          <a:endParaRPr lang="en-US" baseline="0"/>
        </a:p>
        <a:p>
          <a:r>
            <a:rPr lang="en-US" b="1" baseline="0"/>
            <a:t>61005 - SVP Travel (6 SVPs)</a:t>
          </a:r>
        </a:p>
        <a:p>
          <a:r>
            <a:rPr lang="en-US" baseline="0"/>
            <a:t>- G. Franklin (Puerto Rico) and R. Grant (Fort Worth) travel re-imbursement officer allocations.</a:t>
          </a:r>
        </a:p>
        <a:p>
          <a:endParaRPr lang="en-US" baseline="0"/>
        </a:p>
        <a:p>
          <a:r>
            <a:rPr lang="en-US" b="1" baseline="0"/>
            <a:t>61010 - Board Meetings</a:t>
          </a:r>
        </a:p>
        <a:p>
          <a:r>
            <a:rPr lang="en-US" baseline="0"/>
            <a:t>- ICSB 2013 Board Meetings technology expenses</a:t>
          </a:r>
        </a:p>
        <a:p>
          <a:r>
            <a:rPr lang="en-US" baseline="0"/>
            <a:t>- ICSB 2013 Registration costs</a:t>
          </a:r>
        </a:p>
        <a:p>
          <a:r>
            <a:rPr lang="en-US" baseline="0"/>
            <a:t>- Food and Beverage for Board in Ponce &amp; Fort Worth</a:t>
          </a:r>
        </a:p>
        <a:p>
          <a:endParaRPr lang="en-US" baseline="0"/>
        </a:p>
        <a:p>
          <a:r>
            <a:rPr lang="en-US" b="1" baseline="0"/>
            <a:t>61014 · Unallocated - Pres discretion</a:t>
          </a:r>
        </a:p>
        <a:p>
          <a:r>
            <a:rPr lang="en-US" b="0" baseline="0"/>
            <a:t>- Donation to Johns Hopkins University in memory of Andre Brands</a:t>
          </a:r>
        </a:p>
        <a:p>
          <a:endParaRPr lang="en-US" b="0" baseline="0"/>
        </a:p>
        <a:p>
          <a:r>
            <a:rPr lang="en-US" b="1" baseline="0"/>
            <a:t>63000 - Marketing</a:t>
          </a:r>
          <a:endParaRPr lang="en-US" b="0" baseline="0"/>
        </a:p>
        <a:p>
          <a:r>
            <a:rPr lang="en-US" baseline="0"/>
            <a:t>- USB drives produced for Argentinian/Brazilian affiliate conference</a:t>
          </a:r>
        </a:p>
        <a:p>
          <a:r>
            <a:rPr lang="en-US" baseline="0"/>
            <a:t>- Plaques for Best paper Awards winners</a:t>
          </a:r>
        </a:p>
        <a:p>
          <a:r>
            <a:rPr lang="en-US" baseline="0"/>
            <a:t>- ICSB 2013 President awards </a:t>
          </a:r>
        </a:p>
        <a:p>
          <a:r>
            <a:rPr lang="en-US" baseline="0"/>
            <a:t>- New WWF plaque for Dr. Solomon</a:t>
          </a:r>
        </a:p>
        <a:p>
          <a:endParaRPr lang="en-US" baseline="0"/>
        </a:p>
        <a:p>
          <a:r>
            <a:rPr lang="en-US" b="1" baseline="0"/>
            <a:t>63005 - Affiliate Chapter Development </a:t>
          </a:r>
        </a:p>
        <a:p>
          <a:pPr marL="0" marR="0" indent="0" defTabSz="914400" eaLnBrk="1" fontAlgn="auto" latinLnBrk="0" hangingPunct="1">
            <a:lnSpc>
              <a:spcPct val="100000"/>
            </a:lnSpc>
            <a:spcBef>
              <a:spcPts val="0"/>
            </a:spcBef>
            <a:spcAft>
              <a:spcPts val="0"/>
            </a:spcAft>
            <a:buClrTx/>
            <a:buSzTx/>
            <a:buFontTx/>
            <a:buNone/>
            <a:tabLst/>
            <a:defRPr/>
          </a:pPr>
          <a:r>
            <a:rPr lang="en-US" b="1" baseline="0"/>
            <a:t>- Rationale &gt; Expenses incurred for Affiliate Development per c</a:t>
          </a:r>
          <a:r>
            <a:rPr lang="en-US" sz="1100" b="1" baseline="0">
              <a:solidFill>
                <a:schemeClr val="dk1"/>
              </a:solidFill>
              <a:effectLst/>
              <a:latin typeface="+mn-lt"/>
              <a:ea typeface="+mn-ea"/>
              <a:cs typeface="+mn-cs"/>
            </a:rPr>
            <a:t>lear Board mandate to increase affiliate development efforts and support. Approved by leadership.  Additional $38k generated by affiliate fees to support activities - Recommend Board discussion  on thsi topic. Supplemental document available for this account by contacting info@icsb.org.</a:t>
          </a:r>
          <a:endParaRPr lang="en-US">
            <a:effectLst/>
          </a:endParaRPr>
        </a:p>
        <a:p>
          <a:endParaRPr lang="en-US" b="1" baseline="0"/>
        </a:p>
        <a:p>
          <a:r>
            <a:rPr lang="en-US" b="1" baseline="0"/>
            <a:t>1. Coplimentary conference registrations  provided (Approx $5k)</a:t>
          </a:r>
        </a:p>
        <a:p>
          <a:r>
            <a:rPr lang="en-US" b="1" baseline="0"/>
            <a:t>2. Number of Countries Supported (Approx. 15)</a:t>
          </a:r>
        </a:p>
        <a:p>
          <a:r>
            <a:rPr lang="en-US" b="1" baseline="0"/>
            <a:t>3. VIPs Supported (Approx. $10k) </a:t>
          </a:r>
        </a:p>
        <a:p>
          <a:endParaRPr lang="en-US" baseline="0"/>
        </a:p>
        <a:p>
          <a:r>
            <a:rPr lang="en-US" b="1" baseline="0"/>
            <a:t>64000 - Web Site Expense </a:t>
          </a:r>
        </a:p>
        <a:p>
          <a:r>
            <a:rPr lang="en-US" b="1" baseline="0"/>
            <a:t>- Rationale &gt; New ICSB website version is coming out soon based on new technology advancements, as well as an ICSB and GW October Apps in the Android and Apple stores.)</a:t>
          </a:r>
        </a:p>
        <a:p>
          <a:r>
            <a:rPr lang="en-US" baseline="0"/>
            <a:t>- Rona Kilmer development work on new ICSB websites and ICSB Foundation brochures and business cards</a:t>
          </a:r>
        </a:p>
        <a:p>
          <a:r>
            <a:rPr lang="en-US" baseline="0"/>
            <a:t>- Meeting One webinar charges re: ECSB Webinar Series </a:t>
          </a:r>
        </a:p>
        <a:p>
          <a:r>
            <a:rPr lang="en-US" baseline="0"/>
            <a:t>- Blue Host ICSB websites hosting fees</a:t>
          </a:r>
        </a:p>
        <a:p>
          <a:r>
            <a:rPr lang="en-US" baseline="0"/>
            <a:t>- Michael Myers ($2500) ICSB app and GW October conference app development. Both currently for sale in app store. </a:t>
          </a:r>
        </a:p>
        <a:p>
          <a:r>
            <a:rPr lang="en-US" baseline="0"/>
            <a:t>- Net Sense Media ($1500) new website design template</a:t>
          </a:r>
        </a:p>
        <a:p>
          <a:r>
            <a:rPr lang="en-US" baseline="0"/>
            <a:t>- iStock Photos for use on ICSB websites and news articles/announcements.</a:t>
          </a:r>
        </a:p>
        <a:p>
          <a:endParaRPr lang="en-US" baseline="0"/>
        </a:p>
        <a:p>
          <a:r>
            <a:rPr lang="en-US" b="1" baseline="0"/>
            <a:t>65003 - Bank Fees (Recommend we increase) - Protected ourselves.</a:t>
          </a:r>
        </a:p>
        <a:p>
          <a:r>
            <a:rPr lang="en-US" baseline="0"/>
            <a:t>- $2k paid to Wells Fargo for VISA $75k transaction processing via CC</a:t>
          </a:r>
        </a:p>
        <a:p>
          <a:r>
            <a:rPr lang="en-US" baseline="0"/>
            <a:t>- Monthly fraud protection and account fees</a:t>
          </a:r>
        </a:p>
        <a:p>
          <a:r>
            <a:rPr lang="en-US" baseline="0"/>
            <a:t>- Foreign transaction fees when processing wire transfers and using CC in foreign countries</a:t>
          </a:r>
        </a:p>
        <a:p>
          <a:r>
            <a:rPr lang="en-US" baseline="0"/>
            <a:t>- Monthly client servis anaylsis charge to monitor activity</a:t>
          </a:r>
        </a:p>
        <a:p>
          <a:endParaRPr lang="en-US" baseline="0"/>
        </a:p>
        <a:p>
          <a:r>
            <a:rPr lang="en-US" b="1" baseline="0"/>
            <a:t>66001 - Best Paper Award (Rationale - good affiliate development tool)</a:t>
          </a:r>
        </a:p>
        <a:p>
          <a:r>
            <a:rPr lang="en-US" baseline="0"/>
            <a:t>- Best Paper awards given at ICSB 2013, ACSB 2013 and Franchising Conference re: Marko Gurnhagen/JSBM</a:t>
          </a:r>
        </a:p>
        <a:p>
          <a:endParaRPr lang="en-US" baseline="0"/>
        </a:p>
        <a:p>
          <a:r>
            <a:rPr lang="en-US" b="1" baseline="0"/>
            <a:t>69800 - Special Projects</a:t>
          </a:r>
        </a:p>
        <a:p>
          <a:r>
            <a:rPr lang="en-US" baseline="0"/>
            <a:t>- VISA partnership expenses; travel to SF and NYC for meetings and work during SBA Small Business Week in DC (May 2013)</a:t>
          </a:r>
        </a:p>
        <a:p>
          <a:r>
            <a:rPr lang="en-US" baseline="0"/>
            <a:t>- VISA meeting expense in Fort Worth with VISA representatives.</a:t>
          </a:r>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a:p>
        <a:p>
          <a:endParaRPr lang="en-US" sz="1100"/>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0"/>
  <sheetViews>
    <sheetView tabSelected="1" zoomScale="75" zoomScaleNormal="75" workbookViewId="0">
      <pane xSplit="7" ySplit="2" topLeftCell="H3" activePane="bottomRight" state="frozenSplit"/>
      <selection pane="topRight" activeCell="H1" sqref="H1"/>
      <selection pane="bottomLeft" activeCell="A3" sqref="A3"/>
      <selection pane="bottomRight" activeCell="AB17" sqref="AB17"/>
    </sheetView>
  </sheetViews>
  <sheetFormatPr defaultRowHeight="15" x14ac:dyDescent="0.25"/>
  <cols>
    <col min="1" max="6" width="3" style="22" customWidth="1"/>
    <col min="7" max="7" width="36.28515625" style="22" customWidth="1"/>
    <col min="8" max="8" width="15" style="23" bestFit="1" customWidth="1"/>
    <col min="9" max="9" width="2.28515625" style="23" customWidth="1"/>
    <col min="10" max="10" width="11.7109375" style="23" customWidth="1"/>
    <col min="11" max="11" width="2.28515625" style="23" customWidth="1"/>
    <col min="12" max="12" width="14" style="23" bestFit="1" customWidth="1"/>
    <col min="13" max="13" width="2.28515625" style="23" customWidth="1"/>
    <col min="14" max="14" width="11.7109375" style="23" bestFit="1" customWidth="1"/>
  </cols>
  <sheetData>
    <row r="1" spans="1:16" ht="15.75" thickBot="1" x14ac:dyDescent="0.3">
      <c r="A1" s="1"/>
      <c r="B1" s="1"/>
      <c r="C1" s="1"/>
      <c r="D1" s="1"/>
      <c r="E1" s="1"/>
      <c r="F1" s="1"/>
      <c r="G1" s="1"/>
      <c r="H1" s="3"/>
      <c r="I1" s="2"/>
      <c r="J1" s="3"/>
      <c r="K1" s="2"/>
      <c r="L1" s="3"/>
      <c r="M1" s="2"/>
      <c r="N1" s="3"/>
    </row>
    <row r="2" spans="1:16" s="21" customFormat="1" ht="16.5" thickTop="1" thickBot="1" x14ac:dyDescent="0.3">
      <c r="A2" s="18"/>
      <c r="B2" s="18"/>
      <c r="C2" s="18"/>
      <c r="D2" s="18"/>
      <c r="E2" s="18"/>
      <c r="F2" s="18"/>
      <c r="G2" s="18"/>
      <c r="H2" s="19" t="s">
        <v>0</v>
      </c>
      <c r="I2" s="20"/>
      <c r="J2" s="19" t="s">
        <v>1</v>
      </c>
      <c r="K2" s="20"/>
      <c r="L2" s="19" t="s">
        <v>2</v>
      </c>
      <c r="M2" s="20"/>
      <c r="N2" s="19" t="s">
        <v>3</v>
      </c>
      <c r="P2" s="19" t="s">
        <v>41</v>
      </c>
    </row>
    <row r="3" spans="1:16" ht="15.75" thickTop="1" x14ac:dyDescent="0.25">
      <c r="A3" s="1"/>
      <c r="B3" s="1" t="s">
        <v>4</v>
      </c>
      <c r="C3" s="1"/>
      <c r="D3" s="1"/>
      <c r="E3" s="1"/>
      <c r="F3" s="1"/>
      <c r="G3" s="1"/>
      <c r="H3" s="4"/>
      <c r="I3" s="5"/>
      <c r="J3" s="4"/>
      <c r="K3" s="5"/>
      <c r="L3" s="4"/>
      <c r="M3" s="5"/>
      <c r="N3" s="6"/>
    </row>
    <row r="4" spans="1:16" x14ac:dyDescent="0.25">
      <c r="A4" s="1"/>
      <c r="B4" s="1"/>
      <c r="C4" s="1"/>
      <c r="D4" s="1" t="s">
        <v>5</v>
      </c>
      <c r="E4" s="1"/>
      <c r="F4" s="1"/>
      <c r="G4" s="1"/>
      <c r="H4" s="4"/>
      <c r="I4" s="5"/>
      <c r="J4" s="4"/>
      <c r="K4" s="5"/>
      <c r="L4" s="4"/>
      <c r="M4" s="5"/>
      <c r="N4" s="6"/>
    </row>
    <row r="5" spans="1:16" x14ac:dyDescent="0.25">
      <c r="A5" s="1"/>
      <c r="B5" s="1"/>
      <c r="C5" s="1"/>
      <c r="D5" s="1"/>
      <c r="E5" s="1" t="s">
        <v>6</v>
      </c>
      <c r="F5" s="1"/>
      <c r="G5" s="1"/>
      <c r="H5" s="4">
        <f>59738.72+395+(58668.91-53940)+13775</f>
        <v>78637.63</v>
      </c>
      <c r="I5" s="5"/>
      <c r="J5" s="4">
        <v>40000</v>
      </c>
      <c r="K5" s="5"/>
      <c r="L5" s="4">
        <f t="shared" ref="L5:L11" si="0">ROUND((H5-J5),5)</f>
        <v>38637.629999999997</v>
      </c>
      <c r="M5" s="5"/>
      <c r="N5" s="6">
        <f t="shared" ref="N5:N11" si="1">ROUND(IF(J5=0, IF(H5=0, 0, 1), H5/J5),5)</f>
        <v>1.96594</v>
      </c>
    </row>
    <row r="6" spans="1:16" x14ac:dyDescent="0.25">
      <c r="A6" s="1"/>
      <c r="B6" s="1"/>
      <c r="C6" s="1"/>
      <c r="D6" s="1"/>
      <c r="E6" s="1" t="s">
        <v>7</v>
      </c>
      <c r="F6" s="1"/>
      <c r="G6" s="1"/>
      <c r="H6" s="4">
        <v>15000</v>
      </c>
      <c r="I6" s="5"/>
      <c r="J6" s="4">
        <v>15000</v>
      </c>
      <c r="K6" s="5"/>
      <c r="L6" s="4">
        <f t="shared" si="0"/>
        <v>0</v>
      </c>
      <c r="M6" s="5"/>
      <c r="N6" s="6">
        <f t="shared" si="1"/>
        <v>1</v>
      </c>
    </row>
    <row r="7" spans="1:16" x14ac:dyDescent="0.25">
      <c r="A7" s="1"/>
      <c r="B7" s="1"/>
      <c r="C7" s="1"/>
      <c r="D7" s="1"/>
      <c r="E7" s="1" t="s">
        <v>8</v>
      </c>
      <c r="F7" s="1"/>
      <c r="G7" s="1"/>
      <c r="H7" s="4">
        <f>40590.25+7960.18+1018.22</f>
        <v>49568.65</v>
      </c>
      <c r="I7" s="5"/>
      <c r="J7" s="4">
        <v>50000</v>
      </c>
      <c r="K7" s="5"/>
      <c r="L7" s="4">
        <f t="shared" si="0"/>
        <v>-431.35</v>
      </c>
      <c r="M7" s="5"/>
      <c r="N7" s="6">
        <f t="shared" si="1"/>
        <v>0.99136999999999997</v>
      </c>
    </row>
    <row r="8" spans="1:16" x14ac:dyDescent="0.25">
      <c r="A8" s="1"/>
      <c r="B8" s="1"/>
      <c r="C8" s="1"/>
      <c r="D8" s="1"/>
      <c r="E8" s="1" t="s">
        <v>9</v>
      </c>
      <c r="F8" s="1"/>
      <c r="G8" s="1"/>
      <c r="H8" s="4">
        <v>0</v>
      </c>
      <c r="I8" s="5"/>
      <c r="J8" s="4">
        <v>500</v>
      </c>
      <c r="K8" s="5"/>
      <c r="L8" s="4">
        <f t="shared" si="0"/>
        <v>-500</v>
      </c>
      <c r="M8" s="5"/>
      <c r="N8" s="6">
        <f t="shared" si="1"/>
        <v>0</v>
      </c>
    </row>
    <row r="9" spans="1:16" ht="15.75" thickBot="1" x14ac:dyDescent="0.3">
      <c r="A9" s="1"/>
      <c r="B9" s="1"/>
      <c r="C9" s="1"/>
      <c r="D9" s="1"/>
      <c r="E9" s="1" t="s">
        <v>10</v>
      </c>
      <c r="F9" s="1"/>
      <c r="G9" s="1"/>
      <c r="H9" s="7">
        <f>96000+40000</f>
        <v>136000</v>
      </c>
      <c r="I9" s="5"/>
      <c r="J9" s="7">
        <f>75000+30000</f>
        <v>105000</v>
      </c>
      <c r="K9" s="5"/>
      <c r="L9" s="7">
        <f t="shared" si="0"/>
        <v>31000</v>
      </c>
      <c r="M9" s="5"/>
      <c r="N9" s="8">
        <f t="shared" si="1"/>
        <v>1.2952399999999999</v>
      </c>
    </row>
    <row r="10" spans="1:16" ht="15.75" thickBot="1" x14ac:dyDescent="0.3">
      <c r="A10" s="1"/>
      <c r="B10" s="1"/>
      <c r="C10" s="1"/>
      <c r="D10" s="1" t="s">
        <v>11</v>
      </c>
      <c r="E10" s="1"/>
      <c r="F10" s="1"/>
      <c r="G10" s="1"/>
      <c r="H10" s="9">
        <f>ROUND(SUM(H4:H9),5)</f>
        <v>279206.28000000003</v>
      </c>
      <c r="I10" s="5"/>
      <c r="J10" s="9">
        <f>ROUND(SUM(J4:J9),5)</f>
        <v>210500</v>
      </c>
      <c r="K10" s="5"/>
      <c r="L10" s="9">
        <f t="shared" si="0"/>
        <v>68706.28</v>
      </c>
      <c r="M10" s="5"/>
      <c r="N10" s="10">
        <f t="shared" si="1"/>
        <v>1.3264</v>
      </c>
    </row>
    <row r="11" spans="1:16" ht="30" customHeight="1" x14ac:dyDescent="0.25">
      <c r="A11" s="1"/>
      <c r="B11" s="1"/>
      <c r="C11" s="1" t="s">
        <v>12</v>
      </c>
      <c r="D11" s="1"/>
      <c r="E11" s="1"/>
      <c r="F11" s="1"/>
      <c r="G11" s="1"/>
      <c r="H11" s="4">
        <f>H10</f>
        <v>279206.28000000003</v>
      </c>
      <c r="I11" s="5"/>
      <c r="J11" s="4">
        <f>J10</f>
        <v>210500</v>
      </c>
      <c r="K11" s="5"/>
      <c r="L11" s="4">
        <f t="shared" si="0"/>
        <v>68706.28</v>
      </c>
      <c r="M11" s="5"/>
      <c r="N11" s="6">
        <f t="shared" si="1"/>
        <v>1.3264</v>
      </c>
    </row>
    <row r="12" spans="1:16" ht="30" customHeight="1" x14ac:dyDescent="0.25">
      <c r="A12" s="1"/>
      <c r="B12" s="1"/>
      <c r="C12" s="1"/>
      <c r="D12" s="1" t="s">
        <v>13</v>
      </c>
      <c r="E12" s="1"/>
      <c r="F12" s="1"/>
      <c r="G12" s="1"/>
      <c r="H12" s="4"/>
      <c r="I12" s="5"/>
      <c r="J12" s="4"/>
      <c r="K12" s="5"/>
      <c r="L12" s="4"/>
      <c r="M12" s="5"/>
      <c r="N12" s="6"/>
    </row>
    <row r="13" spans="1:16" x14ac:dyDescent="0.25">
      <c r="A13" s="1"/>
      <c r="B13" s="1"/>
      <c r="C13" s="1"/>
      <c r="D13" s="1"/>
      <c r="E13" s="1" t="s">
        <v>14</v>
      </c>
      <c r="F13" s="1"/>
      <c r="G13" s="1"/>
      <c r="H13" s="4"/>
      <c r="I13" s="5"/>
      <c r="J13" s="4"/>
      <c r="K13" s="5"/>
      <c r="L13" s="4"/>
      <c r="M13" s="5"/>
      <c r="N13" s="6"/>
    </row>
    <row r="14" spans="1:16" x14ac:dyDescent="0.25">
      <c r="A14" s="1"/>
      <c r="B14" s="1"/>
      <c r="C14" s="1"/>
      <c r="D14" s="1"/>
      <c r="E14" s="1"/>
      <c r="F14" s="1" t="s">
        <v>15</v>
      </c>
      <c r="G14" s="1"/>
      <c r="H14" s="4">
        <v>5558.56</v>
      </c>
      <c r="I14" s="5"/>
      <c r="J14" s="4">
        <v>6000</v>
      </c>
      <c r="K14" s="5"/>
      <c r="L14" s="4">
        <f t="shared" ref="L14:L20" si="2">ROUND((H14-J14),5)</f>
        <v>-441.44</v>
      </c>
      <c r="M14" s="5"/>
      <c r="N14" s="6">
        <f t="shared" ref="N14:N20" si="3">ROUND(IF(J14=0, IF(H14=0, 0, 1), H14/J14),5)</f>
        <v>0.92642999999999998</v>
      </c>
    </row>
    <row r="15" spans="1:16" x14ac:dyDescent="0.25">
      <c r="A15" s="1"/>
      <c r="B15" s="1"/>
      <c r="C15" s="1"/>
      <c r="D15" s="1"/>
      <c r="E15" s="1"/>
      <c r="F15" s="1" t="s">
        <v>16</v>
      </c>
      <c r="G15" s="1"/>
      <c r="H15" s="4">
        <v>1699.65</v>
      </c>
      <c r="I15" s="5"/>
      <c r="J15" s="4">
        <v>2000</v>
      </c>
      <c r="K15" s="5"/>
      <c r="L15" s="4">
        <f t="shared" si="2"/>
        <v>-300.35000000000002</v>
      </c>
      <c r="M15" s="5"/>
      <c r="N15" s="6">
        <f t="shared" si="3"/>
        <v>0.84982999999999997</v>
      </c>
    </row>
    <row r="16" spans="1:16" x14ac:dyDescent="0.25">
      <c r="A16" s="1"/>
      <c r="B16" s="1"/>
      <c r="C16" s="1"/>
      <c r="D16" s="1"/>
      <c r="E16" s="1"/>
      <c r="F16" s="1" t="s">
        <v>17</v>
      </c>
      <c r="G16" s="1"/>
      <c r="H16" s="4">
        <v>1490</v>
      </c>
      <c r="I16" s="5"/>
      <c r="J16" s="4">
        <v>1500</v>
      </c>
      <c r="K16" s="5"/>
      <c r="L16" s="4">
        <f t="shared" si="2"/>
        <v>-10</v>
      </c>
      <c r="M16" s="5"/>
      <c r="N16" s="6">
        <f t="shared" si="3"/>
        <v>0.99333000000000005</v>
      </c>
    </row>
    <row r="17" spans="1:14" x14ac:dyDescent="0.25">
      <c r="A17" s="1"/>
      <c r="B17" s="1"/>
      <c r="C17" s="1"/>
      <c r="D17" s="1"/>
      <c r="E17" s="1"/>
      <c r="F17" s="1" t="s">
        <v>18</v>
      </c>
      <c r="G17" s="1"/>
      <c r="H17" s="7">
        <v>274.69</v>
      </c>
      <c r="I17" s="5"/>
      <c r="J17" s="7">
        <v>500</v>
      </c>
      <c r="K17" s="5"/>
      <c r="L17" s="7">
        <f t="shared" si="2"/>
        <v>-225.31</v>
      </c>
      <c r="M17" s="24"/>
      <c r="N17" s="8">
        <f t="shared" si="3"/>
        <v>0.54937999999999998</v>
      </c>
    </row>
    <row r="18" spans="1:14" ht="15.75" thickBot="1" x14ac:dyDescent="0.3">
      <c r="A18" s="1"/>
      <c r="B18" s="1"/>
      <c r="C18" s="1"/>
      <c r="D18" s="1"/>
      <c r="E18" s="1"/>
      <c r="F18" s="1" t="s">
        <v>19</v>
      </c>
      <c r="G18" s="1"/>
      <c r="H18" s="11">
        <v>8198.32</v>
      </c>
      <c r="I18" s="5"/>
      <c r="J18" s="11">
        <v>5000</v>
      </c>
      <c r="K18" s="5"/>
      <c r="L18" s="11">
        <f t="shared" si="2"/>
        <v>3198.32</v>
      </c>
      <c r="M18" s="5"/>
      <c r="N18" s="12">
        <f t="shared" si="3"/>
        <v>1.6396599999999999</v>
      </c>
    </row>
    <row r="19" spans="1:14" ht="30" customHeight="1" x14ac:dyDescent="0.25">
      <c r="A19" s="1"/>
      <c r="B19" s="1"/>
      <c r="C19" s="1"/>
      <c r="D19" s="1"/>
      <c r="E19" s="1" t="s">
        <v>20</v>
      </c>
      <c r="F19" s="1"/>
      <c r="G19" s="1"/>
      <c r="H19" s="4">
        <f>ROUND(SUM(H13:H17)+H18,5)</f>
        <v>17221.22</v>
      </c>
      <c r="I19" s="5"/>
      <c r="J19" s="4">
        <f>ROUND(SUM(J13:J17)+J18,5)</f>
        <v>15000</v>
      </c>
      <c r="K19" s="5"/>
      <c r="L19" s="4">
        <f t="shared" si="2"/>
        <v>2221.2199999999998</v>
      </c>
      <c r="M19" s="5"/>
      <c r="N19" s="6">
        <f t="shared" si="3"/>
        <v>1.14808</v>
      </c>
    </row>
    <row r="20" spans="1:14" ht="30" customHeight="1" x14ac:dyDescent="0.25">
      <c r="A20" s="1"/>
      <c r="B20" s="1"/>
      <c r="C20" s="1"/>
      <c r="D20" s="1"/>
      <c r="E20" s="1" t="s">
        <v>21</v>
      </c>
      <c r="F20" s="1"/>
      <c r="G20" s="1"/>
      <c r="H20" s="4">
        <f>34371.8+34371.8+35100+26666.66</f>
        <v>130510.26000000001</v>
      </c>
      <c r="I20" s="5"/>
      <c r="J20" s="4">
        <v>160000</v>
      </c>
      <c r="K20" s="5"/>
      <c r="L20" s="4">
        <f t="shared" si="2"/>
        <v>-29489.74</v>
      </c>
      <c r="M20" s="5"/>
      <c r="N20" s="6">
        <f t="shared" si="3"/>
        <v>0.81569000000000003</v>
      </c>
    </row>
    <row r="21" spans="1:14" x14ac:dyDescent="0.25">
      <c r="A21" s="1"/>
      <c r="B21" s="1"/>
      <c r="C21" s="1"/>
      <c r="D21" s="1"/>
      <c r="E21" s="1" t="s">
        <v>22</v>
      </c>
      <c r="F21" s="1"/>
      <c r="G21" s="1"/>
      <c r="H21" s="4"/>
      <c r="I21" s="5"/>
      <c r="J21" s="4"/>
      <c r="K21" s="5"/>
      <c r="L21" s="4"/>
      <c r="M21" s="5"/>
      <c r="N21" s="6"/>
    </row>
    <row r="22" spans="1:14" x14ac:dyDescent="0.25">
      <c r="A22" s="1"/>
      <c r="B22" s="1"/>
      <c r="C22" s="1"/>
      <c r="D22" s="1"/>
      <c r="E22" s="1"/>
      <c r="F22" s="1" t="s">
        <v>23</v>
      </c>
      <c r="G22" s="1"/>
      <c r="H22" s="26">
        <v>2952</v>
      </c>
      <c r="I22" s="5"/>
      <c r="J22" s="4">
        <v>3000</v>
      </c>
      <c r="K22" s="5"/>
      <c r="L22" s="4">
        <f t="shared" ref="L22:L28" si="4">ROUND((H22-J22),5)</f>
        <v>-48</v>
      </c>
      <c r="M22" s="5"/>
      <c r="N22" s="6">
        <f t="shared" ref="N22:N28" si="5">ROUND(IF(J22=0, IF(H22=0, 0, 1), H22/J22),5)</f>
        <v>0.98399999999999999</v>
      </c>
    </row>
    <row r="23" spans="1:14" x14ac:dyDescent="0.25">
      <c r="A23" s="1"/>
      <c r="B23" s="1"/>
      <c r="C23" s="1"/>
      <c r="D23" s="1"/>
      <c r="E23" s="1"/>
      <c r="F23" s="1" t="s">
        <v>24</v>
      </c>
      <c r="G23" s="1"/>
      <c r="H23" s="4">
        <v>1131.24</v>
      </c>
      <c r="I23" s="5"/>
      <c r="J23" s="4">
        <v>1500</v>
      </c>
      <c r="K23" s="5"/>
      <c r="L23" s="4">
        <f t="shared" si="4"/>
        <v>-368.76</v>
      </c>
      <c r="M23" s="5"/>
      <c r="N23" s="6">
        <f t="shared" si="5"/>
        <v>0.75416000000000005</v>
      </c>
    </row>
    <row r="24" spans="1:14" x14ac:dyDescent="0.25">
      <c r="A24" s="1"/>
      <c r="B24" s="1"/>
      <c r="C24" s="1"/>
      <c r="D24" s="1"/>
      <c r="E24" s="1"/>
      <c r="F24" s="1" t="s">
        <v>25</v>
      </c>
      <c r="G24" s="1"/>
      <c r="H24" s="4">
        <v>992.99</v>
      </c>
      <c r="I24" s="5"/>
      <c r="J24" s="4">
        <v>500</v>
      </c>
      <c r="K24" s="5"/>
      <c r="L24" s="4">
        <f t="shared" si="4"/>
        <v>492.99</v>
      </c>
      <c r="M24" s="5"/>
      <c r="N24" s="6">
        <f t="shared" si="5"/>
        <v>1.9859800000000001</v>
      </c>
    </row>
    <row r="25" spans="1:14" x14ac:dyDescent="0.25">
      <c r="A25" s="1"/>
      <c r="B25" s="1"/>
      <c r="C25" s="1"/>
      <c r="D25" s="1"/>
      <c r="E25" s="1"/>
      <c r="F25" s="1" t="s">
        <v>26</v>
      </c>
      <c r="G25" s="1"/>
      <c r="H25" s="4">
        <v>1484.37</v>
      </c>
      <c r="I25" s="5"/>
      <c r="J25" s="4">
        <v>3000</v>
      </c>
      <c r="K25" s="5"/>
      <c r="L25" s="4">
        <f t="shared" si="4"/>
        <v>-1515.63</v>
      </c>
      <c r="M25" s="5"/>
      <c r="N25" s="6">
        <f t="shared" si="5"/>
        <v>0.49479000000000001</v>
      </c>
    </row>
    <row r="26" spans="1:14" x14ac:dyDescent="0.25">
      <c r="A26" s="1"/>
      <c r="B26" s="1"/>
      <c r="C26" s="1"/>
      <c r="D26" s="1"/>
      <c r="E26" s="1"/>
      <c r="F26" s="1" t="s">
        <v>27</v>
      </c>
      <c r="G26" s="1"/>
      <c r="H26" s="4">
        <v>2920.8</v>
      </c>
      <c r="I26" s="5"/>
      <c r="J26" s="4">
        <v>2000</v>
      </c>
      <c r="K26" s="5"/>
      <c r="L26" s="4">
        <f t="shared" si="4"/>
        <v>920.8</v>
      </c>
      <c r="M26" s="5"/>
      <c r="N26" s="6">
        <f t="shared" si="5"/>
        <v>1.4603999999999999</v>
      </c>
    </row>
    <row r="27" spans="1:14" ht="15.75" thickBot="1" x14ac:dyDescent="0.3">
      <c r="A27" s="1"/>
      <c r="B27" s="1"/>
      <c r="C27" s="1"/>
      <c r="D27" s="1"/>
      <c r="E27" s="1"/>
      <c r="F27" s="1" t="s">
        <v>28</v>
      </c>
      <c r="G27" s="1"/>
      <c r="H27" s="11">
        <v>100</v>
      </c>
      <c r="I27" s="5"/>
      <c r="J27" s="11">
        <v>1000</v>
      </c>
      <c r="K27" s="5"/>
      <c r="L27" s="11">
        <f t="shared" si="4"/>
        <v>-900</v>
      </c>
      <c r="M27" s="5"/>
      <c r="N27" s="12">
        <f t="shared" si="5"/>
        <v>0.1</v>
      </c>
    </row>
    <row r="28" spans="1:14" x14ac:dyDescent="0.25">
      <c r="A28" s="1"/>
      <c r="B28" s="1"/>
      <c r="C28" s="1"/>
      <c r="D28" s="1"/>
      <c r="E28" s="1" t="s">
        <v>29</v>
      </c>
      <c r="F28" s="1"/>
      <c r="G28" s="1"/>
      <c r="H28" s="4">
        <f>ROUND(SUM(H21:H27),5)</f>
        <v>9581.4</v>
      </c>
      <c r="I28" s="5"/>
      <c r="J28" s="4">
        <f>ROUND(SUM(J21:J27),5)</f>
        <v>11000</v>
      </c>
      <c r="K28" s="5"/>
      <c r="L28" s="4">
        <f t="shared" si="4"/>
        <v>-1418.6</v>
      </c>
      <c r="M28" s="5"/>
      <c r="N28" s="6">
        <f t="shared" si="5"/>
        <v>0.87104000000000004</v>
      </c>
    </row>
    <row r="29" spans="1:14" ht="30" customHeight="1" x14ac:dyDescent="0.25">
      <c r="A29" s="1"/>
      <c r="B29" s="1"/>
      <c r="C29" s="1"/>
      <c r="D29" s="1"/>
      <c r="E29" s="1" t="s">
        <v>30</v>
      </c>
      <c r="F29" s="1"/>
      <c r="G29" s="1"/>
      <c r="H29" s="4"/>
      <c r="I29" s="5"/>
      <c r="J29" s="4"/>
      <c r="K29" s="5"/>
      <c r="L29" s="4"/>
      <c r="M29" s="5"/>
      <c r="N29" s="6"/>
    </row>
    <row r="30" spans="1:14" ht="15.75" thickBot="1" x14ac:dyDescent="0.3">
      <c r="A30" s="1"/>
      <c r="B30" s="1"/>
      <c r="C30" s="1"/>
      <c r="D30" s="1"/>
      <c r="E30" s="1"/>
      <c r="F30" s="1" t="s">
        <v>31</v>
      </c>
      <c r="G30" s="1"/>
      <c r="H30" s="11">
        <v>2642.13</v>
      </c>
      <c r="I30" s="5"/>
      <c r="J30" s="11">
        <v>1000</v>
      </c>
      <c r="K30" s="5"/>
      <c r="L30" s="11">
        <f t="shared" ref="L30:L39" si="6">ROUND((H30-J30),5)</f>
        <v>1642.13</v>
      </c>
      <c r="M30" s="5"/>
      <c r="N30" s="12">
        <f t="shared" ref="N30:N39" si="7">ROUND(IF(J30=0, IF(H30=0, 0, 1), H30/J30),5)</f>
        <v>2.6421299999999999</v>
      </c>
    </row>
    <row r="31" spans="1:14" x14ac:dyDescent="0.25">
      <c r="A31" s="1"/>
      <c r="B31" s="1"/>
      <c r="C31" s="1"/>
      <c r="D31" s="1"/>
      <c r="E31" s="1" t="s">
        <v>32</v>
      </c>
      <c r="F31" s="1"/>
      <c r="G31" s="1"/>
      <c r="H31" s="4">
        <f>ROUND(SUM(H29:H30),5)</f>
        <v>2642.13</v>
      </c>
      <c r="I31" s="5"/>
      <c r="J31" s="4">
        <f>ROUND(SUM(J29:J30),5)</f>
        <v>1000</v>
      </c>
      <c r="K31" s="5"/>
      <c r="L31" s="4">
        <f t="shared" si="6"/>
        <v>1642.13</v>
      </c>
      <c r="M31" s="5"/>
      <c r="N31" s="6">
        <f t="shared" si="7"/>
        <v>2.6421299999999999</v>
      </c>
    </row>
    <row r="32" spans="1:14" ht="30" customHeight="1" x14ac:dyDescent="0.25">
      <c r="A32" s="1"/>
      <c r="B32" s="1"/>
      <c r="C32" s="1"/>
      <c r="D32" s="1"/>
      <c r="E32" s="1" t="s">
        <v>33</v>
      </c>
      <c r="F32" s="1"/>
      <c r="G32" s="1"/>
      <c r="H32" s="4">
        <f>55764.52+6128.28</f>
        <v>61892.799999999996</v>
      </c>
      <c r="I32" s="5"/>
      <c r="J32" s="4">
        <v>10000</v>
      </c>
      <c r="K32" s="5"/>
      <c r="L32" s="4">
        <f t="shared" si="6"/>
        <v>51892.800000000003</v>
      </c>
      <c r="M32" s="5"/>
      <c r="N32" s="6">
        <f t="shared" si="7"/>
        <v>6.1892800000000001</v>
      </c>
    </row>
    <row r="33" spans="1:14" x14ac:dyDescent="0.25">
      <c r="A33" s="1"/>
      <c r="B33" s="1"/>
      <c r="C33" s="1"/>
      <c r="D33" s="1"/>
      <c r="E33" s="1" t="s">
        <v>34</v>
      </c>
      <c r="F33" s="1"/>
      <c r="G33" s="1"/>
      <c r="H33" s="4">
        <v>16432.14</v>
      </c>
      <c r="I33" s="5"/>
      <c r="J33" s="4">
        <v>5000</v>
      </c>
      <c r="K33" s="5"/>
      <c r="L33" s="4">
        <f t="shared" si="6"/>
        <v>11432.14</v>
      </c>
      <c r="M33" s="5"/>
      <c r="N33" s="6">
        <f t="shared" si="7"/>
        <v>3.2864300000000002</v>
      </c>
    </row>
    <row r="34" spans="1:14" x14ac:dyDescent="0.25">
      <c r="A34" s="1"/>
      <c r="B34" s="1"/>
      <c r="C34" s="1"/>
      <c r="D34" s="1"/>
      <c r="E34" s="1" t="s">
        <v>35</v>
      </c>
      <c r="F34" s="1"/>
      <c r="G34" s="1"/>
      <c r="H34" s="4">
        <v>8289.2800000000007</v>
      </c>
      <c r="I34" s="5"/>
      <c r="J34" s="4">
        <v>2000</v>
      </c>
      <c r="K34" s="5"/>
      <c r="L34" s="4">
        <f t="shared" si="6"/>
        <v>6289.28</v>
      </c>
      <c r="M34" s="5"/>
      <c r="N34" s="6">
        <f t="shared" si="7"/>
        <v>4.1446399999999999</v>
      </c>
    </row>
    <row r="35" spans="1:14" x14ac:dyDescent="0.25">
      <c r="A35" s="1"/>
      <c r="B35" s="1"/>
      <c r="C35" s="1"/>
      <c r="D35" s="1"/>
      <c r="E35" s="1" t="s">
        <v>36</v>
      </c>
      <c r="F35" s="1"/>
      <c r="G35" s="1"/>
      <c r="H35" s="4">
        <v>3250</v>
      </c>
      <c r="I35" s="5"/>
      <c r="J35" s="4">
        <v>0</v>
      </c>
      <c r="K35" s="5"/>
      <c r="L35" s="4">
        <f t="shared" si="6"/>
        <v>3250</v>
      </c>
      <c r="M35" s="5"/>
      <c r="N35" s="6">
        <f t="shared" si="7"/>
        <v>1</v>
      </c>
    </row>
    <row r="36" spans="1:14" ht="15.75" thickBot="1" x14ac:dyDescent="0.3">
      <c r="A36" s="1"/>
      <c r="B36" s="1"/>
      <c r="C36" s="1"/>
      <c r="D36" s="1"/>
      <c r="E36" s="1" t="s">
        <v>37</v>
      </c>
      <c r="F36" s="1"/>
      <c r="G36" s="1"/>
      <c r="H36" s="7">
        <v>18430.11</v>
      </c>
      <c r="I36" s="5"/>
      <c r="J36" s="7">
        <v>6500</v>
      </c>
      <c r="K36" s="5"/>
      <c r="L36" s="7">
        <f t="shared" si="6"/>
        <v>11930.11</v>
      </c>
      <c r="M36" s="5"/>
      <c r="N36" s="8">
        <f t="shared" si="7"/>
        <v>2.8353999999999999</v>
      </c>
    </row>
    <row r="37" spans="1:14" ht="15.75" thickBot="1" x14ac:dyDescent="0.3">
      <c r="A37" s="1"/>
      <c r="B37" s="1"/>
      <c r="C37" s="1"/>
      <c r="D37" s="1" t="s">
        <v>38</v>
      </c>
      <c r="E37" s="1"/>
      <c r="F37" s="1"/>
      <c r="G37" s="1"/>
      <c r="H37" s="13">
        <f>ROUND(H12+SUM(H19:H20)+H28+SUM(H31:H36),5)</f>
        <v>268249.34000000003</v>
      </c>
      <c r="I37" s="24"/>
      <c r="J37" s="13">
        <f>ROUND(J12+SUM(J19:J20)+J28+SUM(J31:J36),5)</f>
        <v>210500</v>
      </c>
      <c r="K37" s="5"/>
      <c r="L37" s="13">
        <f t="shared" si="6"/>
        <v>57749.34</v>
      </c>
      <c r="M37" s="5"/>
      <c r="N37" s="14">
        <f t="shared" si="7"/>
        <v>1.27434</v>
      </c>
    </row>
    <row r="38" spans="1:14" ht="30" customHeight="1" thickBot="1" x14ac:dyDescent="0.3">
      <c r="A38" s="1"/>
      <c r="B38" s="1" t="s">
        <v>39</v>
      </c>
      <c r="C38" s="1"/>
      <c r="D38" s="1"/>
      <c r="E38" s="1"/>
      <c r="F38" s="1"/>
      <c r="G38" s="1"/>
      <c r="H38" s="13">
        <f>ROUND(H3+H11-H37,5)</f>
        <v>10956.94</v>
      </c>
      <c r="I38" s="7"/>
      <c r="J38" s="13">
        <f>ROUND(J3+J11-J37,5)</f>
        <v>0</v>
      </c>
      <c r="K38" s="5"/>
      <c r="L38" s="13">
        <f t="shared" si="6"/>
        <v>10956.94</v>
      </c>
      <c r="M38" s="5"/>
      <c r="N38" s="14">
        <f t="shared" si="7"/>
        <v>1</v>
      </c>
    </row>
    <row r="39" spans="1:14" s="17" customFormat="1" ht="30" customHeight="1" thickBot="1" x14ac:dyDescent="0.25">
      <c r="A39" s="1" t="s">
        <v>40</v>
      </c>
      <c r="B39" s="1"/>
      <c r="C39" s="1"/>
      <c r="D39" s="1"/>
      <c r="E39" s="1"/>
      <c r="F39" s="1"/>
      <c r="G39" s="1"/>
      <c r="H39" s="15">
        <f>H38</f>
        <v>10956.94</v>
      </c>
      <c r="I39" s="25"/>
      <c r="J39" s="15">
        <f t="shared" ref="J39" si="8">J38</f>
        <v>0</v>
      </c>
      <c r="K39" s="1"/>
      <c r="L39" s="15">
        <f t="shared" si="6"/>
        <v>10956.94</v>
      </c>
      <c r="M39" s="1"/>
      <c r="N39" s="16">
        <f t="shared" si="7"/>
        <v>1</v>
      </c>
    </row>
    <row r="40" spans="1:14" ht="15.75" thickTop="1" x14ac:dyDescent="0.25"/>
  </sheetData>
  <pageMargins left="0.7" right="0.7" top="0.75" bottom="0.75" header="0.25" footer="0.3"/>
  <pageSetup orientation="portrait" horizontalDpi="1200" verticalDpi="1200" r:id="rId1"/>
  <headerFooter>
    <oddHeader>&amp;L&amp;"Arial,Bold"&amp;10 10:39 AM
 04/16/14
 Accrual Basis&amp;C&amp;"Arial,Bold"&amp;12 ICSB - International Council for Small Business
&amp;14 Profit &amp;&amp; Loss Budget vs. Actual</oddHeader>
  </headerFooter>
  <drawing r:id="rId2"/>
  <legacyDrawing r:id="rId3"/>
  <controls>
    <mc:AlternateContent xmlns:mc="http://schemas.openxmlformats.org/markup-compatibility/2006">
      <mc:Choice Requires="x14">
        <control shapeId="1025" r:id="rId4" name="FILTER">
          <controlPr defaultSize="0" autoLine="0" r:id="rId5">
            <anchor moveWithCells="1">
              <from>
                <xdr:col>0</xdr:col>
                <xdr:colOff>0</xdr:colOff>
                <xdr:row>0</xdr:row>
                <xdr:rowOff>0</xdr:rowOff>
              </from>
              <to>
                <xdr:col>4</xdr:col>
                <xdr:colOff>114300</xdr:colOff>
                <xdr:row>1</xdr:row>
                <xdr:rowOff>28575</xdr:rowOff>
              </to>
            </anchor>
          </controlPr>
        </control>
      </mc:Choice>
      <mc:Fallback>
        <control shapeId="1025" r:id="rId4" name="FILTER"/>
      </mc:Fallback>
    </mc:AlternateContent>
    <mc:AlternateContent xmlns:mc="http://schemas.openxmlformats.org/markup-compatibility/2006">
      <mc:Choice Requires="x14">
        <control shapeId="1026" r:id="rId6" name="HEADER">
          <controlPr defaultSize="0" autoLine="0" r:id="rId7">
            <anchor moveWithCells="1">
              <from>
                <xdr:col>0</xdr:col>
                <xdr:colOff>0</xdr:colOff>
                <xdr:row>0</xdr:row>
                <xdr:rowOff>0</xdr:rowOff>
              </from>
              <to>
                <xdr:col>4</xdr:col>
                <xdr:colOff>114300</xdr:colOff>
                <xdr:row>1</xdr:row>
                <xdr:rowOff>28575</xdr:rowOff>
              </to>
            </anchor>
          </controlPr>
        </control>
      </mc:Choice>
      <mc:Fallback>
        <control shapeId="1026" r:id="rId6" name="HEAD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MJBattaglia</dc:creator>
  <cp:lastModifiedBy>MJBattaglia</cp:lastModifiedBy>
  <dcterms:created xsi:type="dcterms:W3CDTF">2014-04-16T14:39:50Z</dcterms:created>
  <dcterms:modified xsi:type="dcterms:W3CDTF">2014-06-09T21:40:40Z</dcterms:modified>
</cp:coreProperties>
</file>