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70" yWindow="90" windowWidth="12450" windowHeight="819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Sheet1!$A$1:$T$47</definedName>
  </definedNames>
  <calcPr calcId="145621"/>
</workbook>
</file>

<file path=xl/calcChain.xml><?xml version="1.0" encoding="utf-8"?>
<calcChain xmlns="http://schemas.openxmlformats.org/spreadsheetml/2006/main">
  <c r="L39" i="1" l="1"/>
  <c r="L38" i="1"/>
  <c r="L35" i="1"/>
  <c r="L26" i="1"/>
  <c r="P44" i="1" l="1"/>
  <c r="P38" i="1"/>
  <c r="P35" i="1"/>
  <c r="P36" i="1" s="1"/>
  <c r="P7" i="1"/>
  <c r="P6" i="1"/>
  <c r="P5" i="1"/>
  <c r="L36" i="1"/>
  <c r="L32" i="1"/>
  <c r="L21" i="1"/>
  <c r="L7" i="1"/>
  <c r="L12" i="1" s="1"/>
  <c r="L13" i="1" s="1"/>
  <c r="P32" i="1"/>
  <c r="P21" i="1"/>
  <c r="N36" i="1"/>
  <c r="N32" i="1"/>
  <c r="N21" i="1"/>
  <c r="N12" i="1"/>
  <c r="N13" i="1" s="1"/>
  <c r="L45" i="1" l="1"/>
  <c r="L46" i="1" s="1"/>
  <c r="L47" i="1" s="1"/>
  <c r="P12" i="1"/>
  <c r="P13" i="1" s="1"/>
  <c r="P45" i="1"/>
  <c r="N45" i="1"/>
  <c r="N46" i="1" s="1"/>
  <c r="N47" i="1" s="1"/>
  <c r="P46" i="1" l="1"/>
  <c r="P47" i="1" s="1"/>
  <c r="R36" i="1" l="1"/>
  <c r="J36" i="1"/>
  <c r="H36" i="1"/>
  <c r="R32" i="1"/>
  <c r="J32" i="1"/>
  <c r="H32" i="1"/>
  <c r="R21" i="1"/>
  <c r="J21" i="1"/>
  <c r="H21" i="1"/>
  <c r="R12" i="1"/>
  <c r="R13" i="1" s="1"/>
  <c r="J12" i="1"/>
  <c r="J13" i="1" s="1"/>
  <c r="H12" i="1"/>
  <c r="H13" i="1" s="1"/>
  <c r="J45" i="1" l="1"/>
  <c r="J46" i="1" s="1"/>
  <c r="J47" i="1" s="1"/>
  <c r="R45" i="1"/>
  <c r="R46" i="1" s="1"/>
  <c r="R47" i="1" s="1"/>
  <c r="H45" i="1"/>
  <c r="H46" i="1" s="1"/>
  <c r="H47" i="1" s="1"/>
</calcChain>
</file>

<file path=xl/sharedStrings.xml><?xml version="1.0" encoding="utf-8"?>
<sst xmlns="http://schemas.openxmlformats.org/spreadsheetml/2006/main" count="57" uniqueCount="57">
  <si>
    <t>Apr '14 - Mar '15</t>
  </si>
  <si>
    <t>Budget 2014-15</t>
  </si>
  <si>
    <t>Budget 2013-14</t>
  </si>
  <si>
    <t>Ordinary Income/Expense</t>
  </si>
  <si>
    <t>Income</t>
  </si>
  <si>
    <t>41000 · Affilate Fees Revenue</t>
  </si>
  <si>
    <t>41250 · JSBM Royalties</t>
  </si>
  <si>
    <t>49800 · Special Project</t>
  </si>
  <si>
    <t>49900 · ICSB Foundation</t>
  </si>
  <si>
    <t>Total Income</t>
  </si>
  <si>
    <t>Gross Profit</t>
  </si>
  <si>
    <t>Expense</t>
  </si>
  <si>
    <t>60050 · Administration Expense</t>
  </si>
  <si>
    <t>60051 · ICSB Office Travel</t>
  </si>
  <si>
    <t>60053 · Telephone</t>
  </si>
  <si>
    <t>60056 · Insurance</t>
  </si>
  <si>
    <t>60058 · Office Expense</t>
  </si>
  <si>
    <t>60060 · ICSB Professional Fees</t>
  </si>
  <si>
    <t>Total 60050 · Administration Expense</t>
  </si>
  <si>
    <t>60052 · ICSB-GW Office</t>
  </si>
  <si>
    <t>61000 · Executive Expenses</t>
  </si>
  <si>
    <t>61001 · President Travel</t>
  </si>
  <si>
    <t>61002 · President Elect Travel</t>
  </si>
  <si>
    <t>61003 · Past President Travel</t>
  </si>
  <si>
    <t>61005 · Senior Vice-President (SVP) Travel</t>
  </si>
  <si>
    <t>61010 · Board Meetings</t>
  </si>
  <si>
    <t>Total 61000 · Executive Expenses</t>
  </si>
  <si>
    <t>63000 · Marketing Expense</t>
  </si>
  <si>
    <t>63003 · Marketing</t>
  </si>
  <si>
    <t>Total 63000 · Marketing Expense</t>
  </si>
  <si>
    <t>63005 · Affiliate Chapter Development</t>
  </si>
  <si>
    <t>64000 · Web Site Expense</t>
  </si>
  <si>
    <t>65003 · Bank Fees</t>
  </si>
  <si>
    <t>66001 · Best Paper Award</t>
  </si>
  <si>
    <t>69800 · Special Projects</t>
  </si>
  <si>
    <t>Total Expense</t>
  </si>
  <si>
    <t>Net Ordinary Income</t>
  </si>
  <si>
    <t>Net Income</t>
  </si>
  <si>
    <t>49700 · Other Income</t>
  </si>
  <si>
    <t>Expected attendance 550 at $600-$750-$850 USD plus sponsors such as Hyundai Motors ($100k)</t>
  </si>
  <si>
    <t>41100 · World Conference Revenue</t>
  </si>
  <si>
    <t>68800 · World Conference Expenses</t>
  </si>
  <si>
    <t>2020 Strategic Initiative to attend more meetings of UN Global Compact, OECD, etc.</t>
  </si>
  <si>
    <t>61014 · President discretion and travel</t>
  </si>
  <si>
    <t>69000 · Hyundai Pass-through to GWU</t>
  </si>
  <si>
    <t>Increased fees to process ICSB 2016 transactions</t>
  </si>
  <si>
    <t>New line item created to recognize World Conference expenses</t>
  </si>
  <si>
    <t>Apr '15 - Dec '15</t>
  </si>
  <si>
    <t>Budget 2015-16</t>
  </si>
  <si>
    <t>Proposed Budget 2016-17</t>
  </si>
  <si>
    <t>Contract with VISA was not renewed, looking to other new partners such as The World Bank, IADB and more.</t>
  </si>
  <si>
    <t>$100k applied from last year's total contribution to ICSB 2016 W.C.</t>
  </si>
  <si>
    <t>Per Board approval, we are transitioning into an Audit-Review-Review model. Audit to be performed at the end of each SVP, Finance and Control term. Audit to be conducted for this fiscal year.</t>
  </si>
  <si>
    <t>We lost  M.Joudrey, but new student D. Bogut. Percentage of D.Bogut work moving forward to be booked under new item - World Conference Expenses</t>
  </si>
  <si>
    <t>Return to normal $4k budget after K.Kim term re: Hyundai contribution</t>
  </si>
  <si>
    <t>Notes RE: Proposed Budget 2016-17 (Column H)</t>
  </si>
  <si>
    <t>49810 · Hyundai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</si>
</sst>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\-#,##0.00"/>
  </numFmts>
  <fonts count="10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rgb="FFFF0000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b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49" fontId="1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2" fillId="0" borderId="0" xfId="0" applyNumberFormat="1" applyFont="1"/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wrapText="1"/>
    </xf>
    <xf numFmtId="0" fontId="3" fillId="0" borderId="0" xfId="0" applyFont="1" applyAlignment="1">
      <alignment horizontal="left" vertical="center" wrapText="1"/>
    </xf>
    <xf numFmtId="49" fontId="2" fillId="0" borderId="0" xfId="0" applyNumberFormat="1" applyFont="1" applyBorder="1"/>
    <xf numFmtId="164" fontId="2" fillId="0" borderId="0" xfId="0" applyNumberFormat="1" applyFont="1" applyBorder="1"/>
    <xf numFmtId="164" fontId="1" fillId="0" borderId="0" xfId="0" applyNumberFormat="1" applyFont="1" applyBorder="1"/>
    <xf numFmtId="49" fontId="0" fillId="0" borderId="0" xfId="0" applyNumberFormat="1" applyFill="1" applyAlignment="1">
      <alignment horizontal="center"/>
    </xf>
    <xf numFmtId="49" fontId="1" fillId="0" borderId="0" xfId="0" applyNumberFormat="1" applyFont="1" applyFill="1"/>
    <xf numFmtId="49" fontId="2" fillId="0" borderId="0" xfId="0" applyNumberFormat="1" applyFont="1" applyFill="1"/>
    <xf numFmtId="49" fontId="2" fillId="0" borderId="0" xfId="0" applyNumberFormat="1" applyFont="1" applyFill="1" applyBorder="1"/>
    <xf numFmtId="164" fontId="2" fillId="0" borderId="0" xfId="0" applyNumberFormat="1" applyFont="1" applyFill="1" applyBorder="1"/>
    <xf numFmtId="164" fontId="1" fillId="0" borderId="0" xfId="0" applyNumberFormat="1" applyFont="1" applyFill="1" applyBorder="1"/>
    <xf numFmtId="49" fontId="2" fillId="0" borderId="0" xfId="0" applyNumberFormat="1" applyFont="1" applyFill="1" applyAlignment="1">
      <alignment vertical="top"/>
    </xf>
    <xf numFmtId="49" fontId="2" fillId="0" borderId="0" xfId="0" applyNumberFormat="1" applyFont="1" applyAlignment="1">
      <alignment vertical="top"/>
    </xf>
    <xf numFmtId="49" fontId="5" fillId="0" borderId="0" xfId="0" applyNumberFormat="1" applyFont="1"/>
    <xf numFmtId="49" fontId="6" fillId="0" borderId="0" xfId="0" applyNumberFormat="1" applyFont="1"/>
    <xf numFmtId="49" fontId="5" fillId="0" borderId="0" xfId="0" applyNumberFormat="1" applyFont="1" applyAlignment="1">
      <alignment horizontal="left" vertical="center" wrapText="1"/>
    </xf>
    <xf numFmtId="0" fontId="7" fillId="0" borderId="0" xfId="0" applyFont="1"/>
    <xf numFmtId="49" fontId="5" fillId="2" borderId="1" xfId="0" applyNumberFormat="1" applyFont="1" applyFill="1" applyBorder="1" applyAlignment="1">
      <alignment horizontal="center" wrapText="1"/>
    </xf>
    <xf numFmtId="164" fontId="4" fillId="2" borderId="0" xfId="0" applyNumberFormat="1" applyFont="1" applyFill="1"/>
    <xf numFmtId="164" fontId="4" fillId="2" borderId="0" xfId="0" applyNumberFormat="1" applyFont="1" applyFill="1" applyAlignment="1">
      <alignment vertical="top"/>
    </xf>
    <xf numFmtId="164" fontId="4" fillId="2" borderId="0" xfId="0" applyNumberFormat="1" applyFont="1" applyFill="1" applyBorder="1"/>
    <xf numFmtId="164" fontId="4" fillId="2" borderId="2" xfId="0" applyNumberFormat="1" applyFont="1" applyFill="1" applyBorder="1"/>
    <xf numFmtId="164" fontId="4" fillId="2" borderId="3" xfId="0" applyNumberFormat="1" applyFont="1" applyFill="1" applyBorder="1"/>
    <xf numFmtId="164" fontId="4" fillId="2" borderId="4" xfId="0" applyNumberFormat="1" applyFont="1" applyFill="1" applyBorder="1"/>
    <xf numFmtId="164" fontId="5" fillId="2" borderId="5" xfId="0" applyNumberFormat="1" applyFont="1" applyFill="1" applyBorder="1"/>
    <xf numFmtId="0" fontId="0" fillId="0" borderId="0" xfId="0" applyFill="1"/>
    <xf numFmtId="49" fontId="5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/>
    <xf numFmtId="164" fontId="4" fillId="0" borderId="0" xfId="0" applyNumberFormat="1" applyFont="1" applyFill="1"/>
    <xf numFmtId="164" fontId="4" fillId="0" borderId="0" xfId="0" applyNumberFormat="1" applyFont="1" applyFill="1" applyAlignment="1">
      <alignment vertical="top"/>
    </xf>
    <xf numFmtId="164" fontId="4" fillId="0" borderId="0" xfId="0" applyNumberFormat="1" applyFont="1" applyFill="1" applyBorder="1"/>
    <xf numFmtId="164" fontId="5" fillId="0" borderId="0" xfId="0" applyNumberFormat="1" applyFont="1" applyFill="1" applyBorder="1"/>
    <xf numFmtId="49" fontId="5" fillId="3" borderId="0" xfId="0" applyNumberFormat="1" applyFont="1" applyFill="1"/>
    <xf numFmtId="164" fontId="4" fillId="3" borderId="0" xfId="0" applyNumberFormat="1" applyFont="1" applyFill="1"/>
    <xf numFmtId="164" fontId="4" fillId="3" borderId="0" xfId="0" applyNumberFormat="1" applyFont="1" applyFill="1" applyAlignment="1">
      <alignment vertical="top"/>
    </xf>
    <xf numFmtId="164" fontId="4" fillId="3" borderId="0" xfId="0" applyNumberFormat="1" applyFont="1" applyFill="1" applyBorder="1"/>
    <xf numFmtId="164" fontId="4" fillId="4" borderId="0" xfId="0" applyNumberFormat="1" applyFont="1" applyFill="1"/>
    <xf numFmtId="164" fontId="4" fillId="4" borderId="0" xfId="0" applyNumberFormat="1" applyFont="1" applyFill="1" applyAlignment="1">
      <alignment vertical="top"/>
    </xf>
    <xf numFmtId="164" fontId="4" fillId="4" borderId="0" xfId="0" applyNumberFormat="1" applyFont="1" applyFill="1" applyBorder="1"/>
    <xf numFmtId="49" fontId="5" fillId="5" borderId="0" xfId="0" applyNumberFormat="1" applyFont="1" applyFill="1"/>
    <xf numFmtId="164" fontId="4" fillId="5" borderId="0" xfId="0" applyNumberFormat="1" applyFont="1" applyFill="1"/>
    <xf numFmtId="164" fontId="4" fillId="5" borderId="0" xfId="0" applyNumberFormat="1" applyFont="1" applyFill="1" applyAlignment="1">
      <alignment vertical="top"/>
    </xf>
    <xf numFmtId="164" fontId="4" fillId="5" borderId="0" xfId="0" applyNumberFormat="1" applyFont="1" applyFill="1" applyBorder="1"/>
    <xf numFmtId="164" fontId="4" fillId="5" borderId="2" xfId="0" applyNumberFormat="1" applyFont="1" applyFill="1" applyBorder="1"/>
    <xf numFmtId="164" fontId="4" fillId="5" borderId="3" xfId="0" applyNumberFormat="1" applyFont="1" applyFill="1" applyBorder="1"/>
    <xf numFmtId="164" fontId="8" fillId="5" borderId="0" xfId="0" applyNumberFormat="1" applyFont="1" applyFill="1"/>
    <xf numFmtId="164" fontId="4" fillId="5" borderId="4" xfId="0" applyNumberFormat="1" applyFont="1" applyFill="1" applyBorder="1"/>
    <xf numFmtId="164" fontId="5" fillId="5" borderId="5" xfId="0" applyNumberFormat="1" applyFont="1" applyFill="1" applyBorder="1"/>
    <xf numFmtId="49" fontId="5" fillId="5" borderId="3" xfId="0" applyNumberFormat="1" applyFont="1" applyFill="1" applyBorder="1" applyAlignment="1">
      <alignment horizontal="center" vertical="center"/>
    </xf>
    <xf numFmtId="0" fontId="0" fillId="0" borderId="3" xfId="0" applyBorder="1"/>
    <xf numFmtId="0" fontId="7" fillId="0" borderId="0" xfId="0" applyFont="1" applyFill="1"/>
    <xf numFmtId="49" fontId="5" fillId="0" borderId="0" xfId="0" applyNumberFormat="1" applyFont="1" applyFill="1" applyBorder="1" applyAlignment="1">
      <alignment horizont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7" fillId="0" borderId="3" xfId="0" applyFont="1" applyBorder="1"/>
    <xf numFmtId="49" fontId="5" fillId="2" borderId="0" xfId="0" applyNumberFormat="1" applyFont="1" applyFill="1"/>
    <xf numFmtId="164" fontId="8" fillId="2" borderId="0" xfId="0" applyNumberFormat="1" applyFont="1" applyFill="1"/>
    <xf numFmtId="49" fontId="5" fillId="6" borderId="1" xfId="0" applyNumberFormat="1" applyFont="1" applyFill="1" applyBorder="1" applyAlignment="1">
      <alignment horizontal="center" vertical="center" wrapText="1"/>
    </xf>
    <xf numFmtId="164" fontId="4" fillId="6" borderId="0" xfId="0" applyNumberFormat="1" applyFont="1" applyFill="1"/>
    <xf numFmtId="164" fontId="4" fillId="6" borderId="0" xfId="0" applyNumberFormat="1" applyFont="1" applyFill="1" applyAlignment="1">
      <alignment vertical="top"/>
    </xf>
    <xf numFmtId="164" fontId="4" fillId="6" borderId="0" xfId="0" applyNumberFormat="1" applyFont="1" applyFill="1" applyBorder="1"/>
    <xf numFmtId="164" fontId="4" fillId="6" borderId="2" xfId="0" applyNumberFormat="1" applyFont="1" applyFill="1" applyBorder="1"/>
    <xf numFmtId="164" fontId="4" fillId="6" borderId="3" xfId="0" applyNumberFormat="1" applyFont="1" applyFill="1" applyBorder="1"/>
    <xf numFmtId="164" fontId="4" fillId="6" borderId="4" xfId="0" applyNumberFormat="1" applyFont="1" applyFill="1" applyBorder="1"/>
    <xf numFmtId="164" fontId="5" fillId="6" borderId="5" xfId="0" applyNumberFormat="1" applyFont="1" applyFill="1" applyBorder="1"/>
    <xf numFmtId="49" fontId="5" fillId="3" borderId="1" xfId="0" applyNumberFormat="1" applyFont="1" applyFill="1" applyBorder="1" applyAlignment="1">
      <alignment horizontal="center" vertical="center"/>
    </xf>
    <xf numFmtId="164" fontId="4" fillId="3" borderId="2" xfId="0" applyNumberFormat="1" applyFont="1" applyFill="1" applyBorder="1"/>
    <xf numFmtId="164" fontId="4" fillId="3" borderId="3" xfId="0" applyNumberFormat="1" applyFont="1" applyFill="1" applyBorder="1"/>
    <xf numFmtId="164" fontId="4" fillId="3" borderId="4" xfId="0" applyNumberFormat="1" applyFont="1" applyFill="1" applyBorder="1"/>
    <xf numFmtId="164" fontId="5" fillId="3" borderId="5" xfId="0" applyNumberFormat="1" applyFont="1" applyFill="1" applyBorder="1"/>
    <xf numFmtId="49" fontId="5" fillId="4" borderId="1" xfId="0" applyNumberFormat="1" applyFont="1" applyFill="1" applyBorder="1" applyAlignment="1">
      <alignment horizontal="center" vertical="center"/>
    </xf>
    <xf numFmtId="164" fontId="4" fillId="4" borderId="2" xfId="0" applyNumberFormat="1" applyFont="1" applyFill="1" applyBorder="1"/>
    <xf numFmtId="164" fontId="4" fillId="4" borderId="3" xfId="0" applyNumberFormat="1" applyFont="1" applyFill="1" applyBorder="1"/>
    <xf numFmtId="164" fontId="4" fillId="4" borderId="4" xfId="0" applyNumberFormat="1" applyFont="1" applyFill="1" applyBorder="1"/>
    <xf numFmtId="164" fontId="5" fillId="4" borderId="5" xfId="0" applyNumberFormat="1" applyFont="1" applyFill="1" applyBorder="1"/>
    <xf numFmtId="49" fontId="9" fillId="0" borderId="0" xfId="0" applyNumberFormat="1" applyFont="1" applyAlignment="1">
      <alignment vertical="top"/>
    </xf>
    <xf numFmtId="49" fontId="1" fillId="2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left" vertical="center" wrapText="1"/>
    </xf>
    <xf numFmtId="49" fontId="5" fillId="0" borderId="0" xfId="0" applyNumberFormat="1" applyFont="1" applyAlignment="1">
      <alignment horizontal="left" vertical="top" wrapText="1"/>
    </xf>
    <xf numFmtId="49" fontId="5" fillId="0" borderId="0" xfId="0" applyNumberFormat="1" applyFont="1" applyAlignment="1">
      <alignment horizontal="left" wrapText="1"/>
    </xf>
    <xf numFmtId="49" fontId="9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tabSelected="1" workbookViewId="0">
      <pane ySplit="2" topLeftCell="A3" activePane="bottomLeft" state="frozen"/>
      <selection pane="bottomLeft" activeCell="L28" sqref="L28"/>
    </sheetView>
  </sheetViews>
  <sheetFormatPr defaultRowHeight="15" x14ac:dyDescent="0.25"/>
  <cols>
    <col min="1" max="3" width="2.42578125" customWidth="1"/>
    <col min="4" max="4" width="2.5703125" customWidth="1"/>
    <col min="5" max="5" width="1.7109375" customWidth="1"/>
    <col min="6" max="6" width="2.140625" customWidth="1"/>
    <col min="7" max="7" width="29.5703125" customWidth="1"/>
    <col min="8" max="8" width="16.140625" style="26" customWidth="1"/>
    <col min="9" max="9" width="2.140625" customWidth="1"/>
    <col min="10" max="10" width="13.85546875" style="26" bestFit="1" customWidth="1"/>
    <col min="11" max="11" width="2.140625" style="60" customWidth="1"/>
    <col min="12" max="12" width="13.85546875" style="26" customWidth="1"/>
    <col min="13" max="13" width="2.140625" customWidth="1"/>
    <col min="14" max="14" width="13.5703125" customWidth="1"/>
    <col min="15" max="15" width="1.5703125" style="35" customWidth="1"/>
    <col min="16" max="16" width="14.42578125" customWidth="1"/>
    <col min="17" max="17" width="2.140625" customWidth="1"/>
    <col min="18" max="18" width="13.85546875" style="26" bestFit="1" customWidth="1"/>
    <col min="19" max="19" width="2.5703125" customWidth="1"/>
    <col min="20" max="20" width="54.7109375" customWidth="1"/>
  </cols>
  <sheetData>
    <row r="1" spans="1:20" ht="15.75" thickBot="1" x14ac:dyDescent="0.3">
      <c r="L1" s="63"/>
      <c r="P1" s="59"/>
    </row>
    <row r="2" spans="1:20" ht="33" customHeight="1" thickTop="1" thickBot="1" x14ac:dyDescent="0.3">
      <c r="A2" s="1"/>
      <c r="B2" s="1"/>
      <c r="C2" s="1"/>
      <c r="D2" s="1"/>
      <c r="E2" s="1"/>
      <c r="F2" s="1"/>
      <c r="G2" s="1"/>
      <c r="H2" s="27" t="s">
        <v>49</v>
      </c>
      <c r="I2" s="15"/>
      <c r="J2" s="66" t="s">
        <v>48</v>
      </c>
      <c r="K2" s="61"/>
      <c r="L2" s="62" t="s">
        <v>47</v>
      </c>
      <c r="M2" s="2"/>
      <c r="N2" s="74" t="s">
        <v>1</v>
      </c>
      <c r="O2" s="36"/>
      <c r="P2" s="58" t="s">
        <v>0</v>
      </c>
      <c r="Q2" s="2"/>
      <c r="R2" s="79" t="s">
        <v>2</v>
      </c>
      <c r="S2" s="3"/>
      <c r="T2" s="85" t="s">
        <v>55</v>
      </c>
    </row>
    <row r="3" spans="1:20" ht="15.75" thickTop="1" x14ac:dyDescent="0.25">
      <c r="A3" s="23"/>
      <c r="B3" s="23" t="s">
        <v>3</v>
      </c>
      <c r="C3" s="23"/>
      <c r="D3" s="23"/>
      <c r="E3" s="23"/>
      <c r="F3" s="23"/>
      <c r="G3" s="23"/>
      <c r="H3" s="64"/>
      <c r="I3" s="16"/>
      <c r="J3" s="67"/>
      <c r="K3" s="38"/>
      <c r="L3" s="28"/>
      <c r="M3" s="4"/>
      <c r="N3" s="42"/>
      <c r="O3" s="37"/>
      <c r="P3" s="49"/>
      <c r="Q3" s="4"/>
      <c r="R3" s="46"/>
      <c r="T3" s="9"/>
    </row>
    <row r="4" spans="1:20" x14ac:dyDescent="0.25">
      <c r="A4" s="23"/>
      <c r="B4" s="23"/>
      <c r="C4" s="23"/>
      <c r="D4" s="23" t="s">
        <v>4</v>
      </c>
      <c r="E4" s="23"/>
      <c r="F4" s="23"/>
      <c r="G4" s="23"/>
      <c r="H4" s="64"/>
      <c r="I4" s="16"/>
      <c r="J4" s="67"/>
      <c r="K4" s="38"/>
      <c r="L4" s="28"/>
      <c r="M4" s="4"/>
      <c r="N4" s="42"/>
      <c r="O4" s="37"/>
      <c r="P4" s="49"/>
      <c r="Q4" s="4"/>
      <c r="R4" s="46"/>
      <c r="T4" s="9"/>
    </row>
    <row r="5" spans="1:20" x14ac:dyDescent="0.25">
      <c r="A5" s="23"/>
      <c r="B5" s="23"/>
      <c r="C5" s="23"/>
      <c r="D5" s="23"/>
      <c r="E5" s="86" t="s">
        <v>5</v>
      </c>
      <c r="F5" s="86"/>
      <c r="G5" s="86"/>
      <c r="H5" s="28">
        <v>50000</v>
      </c>
      <c r="I5" s="17"/>
      <c r="J5" s="67">
        <v>50000</v>
      </c>
      <c r="K5" s="38"/>
      <c r="L5" s="28">
        <v>50200.5</v>
      </c>
      <c r="M5" s="4"/>
      <c r="N5" s="43">
        <v>45000</v>
      </c>
      <c r="O5" s="38"/>
      <c r="P5" s="50">
        <f>54274.48+4079.48</f>
        <v>58353.960000000006</v>
      </c>
      <c r="Q5" s="4"/>
      <c r="R5" s="46">
        <v>40000</v>
      </c>
      <c r="T5" s="5"/>
    </row>
    <row r="6" spans="1:20" ht="30" customHeight="1" x14ac:dyDescent="0.25">
      <c r="A6" s="23"/>
      <c r="B6" s="23"/>
      <c r="C6" s="23"/>
      <c r="D6" s="23"/>
      <c r="E6" s="89" t="s">
        <v>40</v>
      </c>
      <c r="F6" s="89"/>
      <c r="G6" s="89"/>
      <c r="H6" s="29">
        <v>275000</v>
      </c>
      <c r="I6" s="21"/>
      <c r="J6" s="68">
        <v>25000</v>
      </c>
      <c r="K6" s="39"/>
      <c r="L6" s="29">
        <v>20120</v>
      </c>
      <c r="M6" s="22"/>
      <c r="N6" s="44">
        <v>25000</v>
      </c>
      <c r="O6" s="39"/>
      <c r="P6" s="51">
        <f>41500</f>
        <v>41500</v>
      </c>
      <c r="Q6" s="22"/>
      <c r="R6" s="47">
        <v>15000</v>
      </c>
      <c r="T6" s="6" t="s">
        <v>39</v>
      </c>
    </row>
    <row r="7" spans="1:20" x14ac:dyDescent="0.25">
      <c r="A7" s="23"/>
      <c r="B7" s="23"/>
      <c r="C7" s="23"/>
      <c r="D7" s="23"/>
      <c r="E7" s="86" t="s">
        <v>6</v>
      </c>
      <c r="F7" s="86"/>
      <c r="G7" s="86"/>
      <c r="H7" s="28">
        <v>55000</v>
      </c>
      <c r="I7" s="17"/>
      <c r="J7" s="67">
        <v>55000</v>
      </c>
      <c r="K7" s="38"/>
      <c r="L7" s="28">
        <f>34963+5043.46</f>
        <v>40006.46</v>
      </c>
      <c r="M7" s="4"/>
      <c r="N7" s="43">
        <v>55000</v>
      </c>
      <c r="O7" s="38"/>
      <c r="P7" s="50">
        <f>7906.6+68528.21</f>
        <v>76434.810000000012</v>
      </c>
      <c r="Q7" s="4"/>
      <c r="R7" s="46">
        <v>50000</v>
      </c>
      <c r="T7" s="7"/>
    </row>
    <row r="8" spans="1:20" x14ac:dyDescent="0.25">
      <c r="A8" s="23"/>
      <c r="B8" s="23"/>
      <c r="C8" s="23"/>
      <c r="D8" s="23"/>
      <c r="E8" s="23" t="s">
        <v>38</v>
      </c>
      <c r="F8" s="23"/>
      <c r="G8" s="23"/>
      <c r="H8" s="28">
        <v>500</v>
      </c>
      <c r="I8" s="17"/>
      <c r="J8" s="67">
        <v>500</v>
      </c>
      <c r="K8" s="38"/>
      <c r="L8" s="28">
        <v>4080</v>
      </c>
      <c r="M8" s="4"/>
      <c r="N8" s="43">
        <v>500</v>
      </c>
      <c r="O8" s="38"/>
      <c r="P8" s="50">
        <v>4488.8500000000004</v>
      </c>
      <c r="Q8" s="4"/>
      <c r="R8" s="46">
        <v>500</v>
      </c>
      <c r="T8" s="7"/>
    </row>
    <row r="9" spans="1:20" ht="24.75" x14ac:dyDescent="0.25">
      <c r="A9" s="23"/>
      <c r="B9" s="23"/>
      <c r="C9" s="23"/>
      <c r="D9" s="23"/>
      <c r="E9" s="87" t="s">
        <v>7</v>
      </c>
      <c r="F9" s="87"/>
      <c r="G9" s="87"/>
      <c r="H9" s="29">
        <v>30000</v>
      </c>
      <c r="I9" s="21"/>
      <c r="J9" s="68">
        <v>95000</v>
      </c>
      <c r="K9" s="39"/>
      <c r="L9" s="29">
        <v>48500</v>
      </c>
      <c r="M9" s="22"/>
      <c r="N9" s="44">
        <v>75000</v>
      </c>
      <c r="O9" s="39"/>
      <c r="P9" s="51">
        <v>97814</v>
      </c>
      <c r="Q9" s="22"/>
      <c r="R9" s="47">
        <v>105000</v>
      </c>
      <c r="T9" s="8" t="s">
        <v>50</v>
      </c>
    </row>
    <row r="10" spans="1:20" x14ac:dyDescent="0.25">
      <c r="A10" s="23"/>
      <c r="B10" s="23"/>
      <c r="C10" s="23"/>
      <c r="D10" s="23"/>
      <c r="E10" s="87" t="s">
        <v>56</v>
      </c>
      <c r="F10" s="87"/>
      <c r="G10" s="87"/>
      <c r="H10" s="29">
        <v>0</v>
      </c>
      <c r="I10" s="21"/>
      <c r="J10" s="68">
        <v>300000</v>
      </c>
      <c r="K10" s="39"/>
      <c r="L10" s="29">
        <v>300000</v>
      </c>
      <c r="M10" s="22"/>
      <c r="N10" s="44"/>
      <c r="O10" s="39"/>
      <c r="P10" s="51"/>
      <c r="Q10" s="22"/>
      <c r="R10" s="47"/>
      <c r="T10" s="8" t="s">
        <v>51</v>
      </c>
    </row>
    <row r="11" spans="1:20" ht="15.75" thickBot="1" x14ac:dyDescent="0.3">
      <c r="A11" s="23"/>
      <c r="B11" s="23"/>
      <c r="C11" s="23"/>
      <c r="D11" s="23"/>
      <c r="E11" s="87" t="s">
        <v>8</v>
      </c>
      <c r="F11" s="87"/>
      <c r="G11" s="87"/>
      <c r="H11" s="30">
        <v>0</v>
      </c>
      <c r="I11" s="17"/>
      <c r="J11" s="69">
        <v>0</v>
      </c>
      <c r="K11" s="40"/>
      <c r="L11" s="30">
        <v>0</v>
      </c>
      <c r="M11" s="4"/>
      <c r="N11" s="45">
        <v>24000</v>
      </c>
      <c r="O11" s="40"/>
      <c r="P11" s="52">
        <v>0</v>
      </c>
      <c r="Q11" s="4"/>
      <c r="R11" s="48">
        <v>0</v>
      </c>
      <c r="T11" s="8"/>
    </row>
    <row r="12" spans="1:20" ht="15.75" thickBot="1" x14ac:dyDescent="0.3">
      <c r="A12" s="23"/>
      <c r="B12" s="23"/>
      <c r="C12" s="23"/>
      <c r="D12" s="23" t="s">
        <v>9</v>
      </c>
      <c r="E12" s="23"/>
      <c r="F12" s="23"/>
      <c r="G12" s="23"/>
      <c r="H12" s="31">
        <f>ROUND(SUM(H4:H11),5)</f>
        <v>410500</v>
      </c>
      <c r="I12" s="17"/>
      <c r="J12" s="70">
        <f>ROUND(SUM(J4:J11),5)</f>
        <v>525500</v>
      </c>
      <c r="K12" s="40"/>
      <c r="L12" s="31">
        <f>ROUND(SUM(L4:L11),5)</f>
        <v>462906.96</v>
      </c>
      <c r="M12" s="4"/>
      <c r="N12" s="75">
        <f>ROUND(SUM(N4:N11),5)</f>
        <v>224500</v>
      </c>
      <c r="O12" s="40"/>
      <c r="P12" s="53">
        <f>ROUND(SUM(P4:P11),5)</f>
        <v>278591.62</v>
      </c>
      <c r="Q12" s="4"/>
      <c r="R12" s="80">
        <f>ROUND(SUM(R4:R11),5)</f>
        <v>210500</v>
      </c>
      <c r="T12" s="9"/>
    </row>
    <row r="13" spans="1:20" x14ac:dyDescent="0.25">
      <c r="A13" s="23"/>
      <c r="B13" s="23"/>
      <c r="C13" s="23" t="s">
        <v>10</v>
      </c>
      <c r="D13" s="23"/>
      <c r="E13" s="23"/>
      <c r="F13" s="23"/>
      <c r="G13" s="23"/>
      <c r="H13" s="28">
        <f>H12</f>
        <v>410500</v>
      </c>
      <c r="I13" s="17"/>
      <c r="J13" s="67">
        <f>J12</f>
        <v>525500</v>
      </c>
      <c r="K13" s="38"/>
      <c r="L13" s="28">
        <f>L12</f>
        <v>462906.96</v>
      </c>
      <c r="M13" s="4"/>
      <c r="N13" s="43">
        <f>N12</f>
        <v>224500</v>
      </c>
      <c r="O13" s="38"/>
      <c r="P13" s="50">
        <f>P12</f>
        <v>278591.62</v>
      </c>
      <c r="Q13" s="4"/>
      <c r="R13" s="46">
        <f>R12</f>
        <v>210500</v>
      </c>
      <c r="T13" s="8"/>
    </row>
    <row r="14" spans="1:20" x14ac:dyDescent="0.25">
      <c r="A14" s="23"/>
      <c r="B14" s="23"/>
      <c r="C14" s="23"/>
      <c r="D14" s="23" t="s">
        <v>11</v>
      </c>
      <c r="E14" s="23"/>
      <c r="F14" s="23"/>
      <c r="G14" s="23"/>
      <c r="H14" s="28"/>
      <c r="I14" s="17"/>
      <c r="J14" s="67"/>
      <c r="K14" s="38"/>
      <c r="L14" s="28"/>
      <c r="M14" s="4"/>
      <c r="N14" s="43"/>
      <c r="O14" s="38"/>
      <c r="P14" s="50"/>
      <c r="Q14" s="4"/>
      <c r="R14" s="46"/>
      <c r="T14" s="9"/>
    </row>
    <row r="15" spans="1:20" x14ac:dyDescent="0.25">
      <c r="A15" s="23"/>
      <c r="B15" s="23"/>
      <c r="C15" s="23"/>
      <c r="D15" s="23"/>
      <c r="E15" s="87" t="s">
        <v>12</v>
      </c>
      <c r="F15" s="87"/>
      <c r="G15" s="87"/>
      <c r="H15" s="28"/>
      <c r="I15" s="17"/>
      <c r="J15" s="67"/>
      <c r="K15" s="38"/>
      <c r="L15" s="28"/>
      <c r="M15" s="4"/>
      <c r="N15" s="43"/>
      <c r="O15" s="38"/>
      <c r="P15" s="50"/>
      <c r="Q15" s="4"/>
      <c r="R15" s="46"/>
      <c r="T15" s="9"/>
    </row>
    <row r="16" spans="1:20" ht="24.75" x14ac:dyDescent="0.25">
      <c r="A16" s="23"/>
      <c r="B16" s="23"/>
      <c r="C16" s="23"/>
      <c r="D16" s="23"/>
      <c r="E16" s="23"/>
      <c r="F16" s="86" t="s">
        <v>13</v>
      </c>
      <c r="G16" s="86"/>
      <c r="H16" s="29">
        <v>10000</v>
      </c>
      <c r="I16" s="21"/>
      <c r="J16" s="68">
        <v>6000</v>
      </c>
      <c r="K16" s="39"/>
      <c r="L16" s="29">
        <v>1141.46</v>
      </c>
      <c r="M16" s="22"/>
      <c r="N16" s="44">
        <v>6000</v>
      </c>
      <c r="O16" s="39"/>
      <c r="P16" s="51">
        <v>7323.3</v>
      </c>
      <c r="Q16" s="22"/>
      <c r="R16" s="47">
        <v>6000</v>
      </c>
      <c r="T16" s="8" t="s">
        <v>42</v>
      </c>
    </row>
    <row r="17" spans="1:20" x14ac:dyDescent="0.25">
      <c r="A17" s="23"/>
      <c r="B17" s="23"/>
      <c r="C17" s="23"/>
      <c r="D17" s="23"/>
      <c r="E17" s="23"/>
      <c r="F17" s="23" t="s">
        <v>14</v>
      </c>
      <c r="G17" s="23"/>
      <c r="H17" s="28">
        <v>3000</v>
      </c>
      <c r="I17" s="17"/>
      <c r="J17" s="67">
        <v>3000</v>
      </c>
      <c r="K17" s="38"/>
      <c r="L17" s="28">
        <v>3100</v>
      </c>
      <c r="M17" s="4"/>
      <c r="N17" s="43">
        <v>3000</v>
      </c>
      <c r="O17" s="38"/>
      <c r="P17" s="50">
        <v>2563.09</v>
      </c>
      <c r="Q17" s="4"/>
      <c r="R17" s="46">
        <v>2000</v>
      </c>
      <c r="T17" s="9"/>
    </row>
    <row r="18" spans="1:20" x14ac:dyDescent="0.25">
      <c r="A18" s="23"/>
      <c r="B18" s="23"/>
      <c r="C18" s="23"/>
      <c r="D18" s="23"/>
      <c r="E18" s="23"/>
      <c r="F18" s="23" t="s">
        <v>15</v>
      </c>
      <c r="G18" s="23"/>
      <c r="H18" s="28">
        <v>1600</v>
      </c>
      <c r="I18" s="17"/>
      <c r="J18" s="67">
        <v>1600</v>
      </c>
      <c r="K18" s="38"/>
      <c r="L18" s="28">
        <v>1675</v>
      </c>
      <c r="M18" s="4"/>
      <c r="N18" s="43">
        <v>1500</v>
      </c>
      <c r="O18" s="38"/>
      <c r="P18" s="50">
        <v>1580</v>
      </c>
      <c r="Q18" s="4"/>
      <c r="R18" s="46">
        <v>1500</v>
      </c>
      <c r="T18" s="9"/>
    </row>
    <row r="19" spans="1:20" x14ac:dyDescent="0.25">
      <c r="A19" s="23"/>
      <c r="B19" s="23"/>
      <c r="C19" s="23"/>
      <c r="D19" s="23"/>
      <c r="E19" s="23"/>
      <c r="F19" s="86" t="s">
        <v>16</v>
      </c>
      <c r="G19" s="86"/>
      <c r="H19" s="30">
        <v>500</v>
      </c>
      <c r="I19" s="17"/>
      <c r="J19" s="69">
        <v>500</v>
      </c>
      <c r="K19" s="40"/>
      <c r="L19" s="30">
        <v>528.08000000000004</v>
      </c>
      <c r="M19" s="4"/>
      <c r="N19" s="45">
        <v>500</v>
      </c>
      <c r="O19" s="40"/>
      <c r="P19" s="52">
        <v>255.21</v>
      </c>
      <c r="Q19" s="4"/>
      <c r="R19" s="48">
        <v>500</v>
      </c>
      <c r="T19" s="9"/>
    </row>
    <row r="20" spans="1:20" ht="37.5" thickBot="1" x14ac:dyDescent="0.3">
      <c r="A20" s="23"/>
      <c r="B20" s="23"/>
      <c r="C20" s="23"/>
      <c r="D20" s="23"/>
      <c r="E20" s="23"/>
      <c r="F20" s="88" t="s">
        <v>17</v>
      </c>
      <c r="G20" s="88"/>
      <c r="H20" s="32">
        <v>15000</v>
      </c>
      <c r="I20" s="17"/>
      <c r="J20" s="71">
        <v>15000</v>
      </c>
      <c r="K20" s="40"/>
      <c r="L20" s="32">
        <v>7591.16</v>
      </c>
      <c r="M20" s="4"/>
      <c r="N20" s="76">
        <v>5000</v>
      </c>
      <c r="O20" s="40"/>
      <c r="P20" s="54">
        <v>15299.57</v>
      </c>
      <c r="Q20" s="4"/>
      <c r="R20" s="81">
        <v>5000</v>
      </c>
      <c r="T20" s="8" t="s">
        <v>52</v>
      </c>
    </row>
    <row r="21" spans="1:20" x14ac:dyDescent="0.25">
      <c r="A21" s="23"/>
      <c r="B21" s="23"/>
      <c r="C21" s="23"/>
      <c r="D21" s="23"/>
      <c r="E21" s="87" t="s">
        <v>18</v>
      </c>
      <c r="F21" s="87"/>
      <c r="G21" s="87"/>
      <c r="H21" s="28">
        <f>ROUND(SUM(H15:H19)+H20,5)</f>
        <v>30100</v>
      </c>
      <c r="I21" s="17"/>
      <c r="J21" s="67">
        <f>ROUND(SUM(J15:J19)+J20,5)</f>
        <v>26100</v>
      </c>
      <c r="K21" s="38"/>
      <c r="L21" s="28">
        <f>ROUND(SUM(L15:L19)+L20,5)</f>
        <v>14035.7</v>
      </c>
      <c r="M21" s="4"/>
      <c r="N21" s="43">
        <f>ROUND(SUM(N15:N19)+N20,5)</f>
        <v>16000</v>
      </c>
      <c r="O21" s="38"/>
      <c r="P21" s="50">
        <f>ROUND(SUM(P15:P19)+P20,5)</f>
        <v>27021.17</v>
      </c>
      <c r="Q21" s="4"/>
      <c r="R21" s="46">
        <f>ROUND(SUM(R15:R19)+R20,5)</f>
        <v>15000</v>
      </c>
      <c r="T21" s="9"/>
    </row>
    <row r="22" spans="1:20" x14ac:dyDescent="0.25">
      <c r="A22" s="23"/>
      <c r="B22" s="23"/>
      <c r="C22" s="23"/>
      <c r="D22" s="23"/>
      <c r="E22" s="23"/>
      <c r="F22" s="23"/>
      <c r="G22" s="23"/>
      <c r="H22" s="28"/>
      <c r="I22" s="17"/>
      <c r="J22" s="67"/>
      <c r="K22" s="38"/>
      <c r="L22" s="28"/>
      <c r="M22" s="4"/>
      <c r="N22" s="43"/>
      <c r="O22" s="38"/>
      <c r="P22" s="50"/>
      <c r="Q22" s="4"/>
      <c r="R22" s="46"/>
      <c r="T22" s="9"/>
    </row>
    <row r="23" spans="1:20" ht="36.75" x14ac:dyDescent="0.25">
      <c r="A23" s="23"/>
      <c r="B23" s="23"/>
      <c r="C23" s="23"/>
      <c r="D23" s="23"/>
      <c r="E23" s="23" t="s">
        <v>19</v>
      </c>
      <c r="F23" s="23"/>
      <c r="G23" s="23"/>
      <c r="H23" s="29">
        <v>160000</v>
      </c>
      <c r="I23" s="21"/>
      <c r="J23" s="68">
        <v>160000</v>
      </c>
      <c r="K23" s="39"/>
      <c r="L23" s="29">
        <v>128322.09</v>
      </c>
      <c r="M23" s="22"/>
      <c r="N23" s="44">
        <v>160000</v>
      </c>
      <c r="O23" s="39"/>
      <c r="P23" s="51">
        <v>197879.37</v>
      </c>
      <c r="Q23" s="22"/>
      <c r="R23" s="47">
        <v>160000</v>
      </c>
      <c r="T23" s="8" t="s">
        <v>53</v>
      </c>
    </row>
    <row r="24" spans="1:20" x14ac:dyDescent="0.25">
      <c r="A24" s="23"/>
      <c r="B24" s="23"/>
      <c r="C24" s="23"/>
      <c r="D24" s="23"/>
      <c r="E24" s="23"/>
      <c r="F24" s="23"/>
      <c r="G24" s="23"/>
      <c r="H24" s="28"/>
      <c r="I24" s="17"/>
      <c r="J24" s="67"/>
      <c r="K24" s="38"/>
      <c r="L24" s="28"/>
      <c r="M24" s="4"/>
      <c r="N24" s="43"/>
      <c r="O24" s="38"/>
      <c r="P24" s="50"/>
      <c r="Q24" s="4"/>
      <c r="R24" s="46"/>
      <c r="T24" s="9"/>
    </row>
    <row r="25" spans="1:20" x14ac:dyDescent="0.25">
      <c r="A25" s="23"/>
      <c r="B25" s="23"/>
      <c r="C25" s="23"/>
      <c r="D25" s="23"/>
      <c r="E25" s="87" t="s">
        <v>20</v>
      </c>
      <c r="F25" s="87"/>
      <c r="G25" s="87"/>
      <c r="H25" s="28"/>
      <c r="I25" s="17"/>
      <c r="J25" s="67"/>
      <c r="K25" s="38"/>
      <c r="L25" s="28"/>
      <c r="M25" s="4"/>
      <c r="N25" s="43"/>
      <c r="O25" s="38"/>
      <c r="P25" s="50"/>
      <c r="Q25" s="4"/>
      <c r="R25" s="46"/>
      <c r="T25" s="9"/>
    </row>
    <row r="26" spans="1:20" ht="24.75" x14ac:dyDescent="0.25">
      <c r="A26" s="23"/>
      <c r="B26" s="23"/>
      <c r="C26" s="23"/>
      <c r="D26" s="23"/>
      <c r="E26" s="23"/>
      <c r="F26" s="86" t="s">
        <v>21</v>
      </c>
      <c r="G26" s="86"/>
      <c r="H26" s="28">
        <v>4000</v>
      </c>
      <c r="I26" s="17"/>
      <c r="J26" s="67">
        <v>104000</v>
      </c>
      <c r="K26" s="38"/>
      <c r="L26" s="28">
        <f>16819.03+55000+20374.91</f>
        <v>92193.94</v>
      </c>
      <c r="M26" s="4"/>
      <c r="N26" s="43">
        <v>4000</v>
      </c>
      <c r="O26" s="38"/>
      <c r="P26" s="50">
        <v>3979.89</v>
      </c>
      <c r="Q26" s="4"/>
      <c r="R26" s="46">
        <v>3000</v>
      </c>
      <c r="T26" s="8" t="s">
        <v>54</v>
      </c>
    </row>
    <row r="27" spans="1:20" x14ac:dyDescent="0.25">
      <c r="A27" s="23"/>
      <c r="B27" s="23"/>
      <c r="C27" s="23"/>
      <c r="D27" s="23"/>
      <c r="E27" s="23"/>
      <c r="F27" s="86" t="s">
        <v>22</v>
      </c>
      <c r="G27" s="86"/>
      <c r="H27" s="65">
        <v>2000</v>
      </c>
      <c r="I27" s="17"/>
      <c r="J27" s="67">
        <v>2000</v>
      </c>
      <c r="K27" s="38"/>
      <c r="L27" s="28">
        <v>677.62</v>
      </c>
      <c r="M27" s="4"/>
      <c r="N27" s="43">
        <v>2000</v>
      </c>
      <c r="O27" s="38"/>
      <c r="P27" s="55">
        <v>0</v>
      </c>
      <c r="Q27" s="4"/>
      <c r="R27" s="46">
        <v>1500</v>
      </c>
      <c r="T27" s="8"/>
    </row>
    <row r="28" spans="1:20" x14ac:dyDescent="0.25">
      <c r="A28" s="23"/>
      <c r="B28" s="23"/>
      <c r="C28" s="23"/>
      <c r="D28" s="23"/>
      <c r="E28" s="23"/>
      <c r="F28" s="86" t="s">
        <v>23</v>
      </c>
      <c r="G28" s="86"/>
      <c r="H28" s="28">
        <v>500</v>
      </c>
      <c r="I28" s="17"/>
      <c r="J28" s="67">
        <v>500</v>
      </c>
      <c r="K28" s="38"/>
      <c r="L28" s="28">
        <v>0</v>
      </c>
      <c r="M28" s="4"/>
      <c r="N28" s="43">
        <v>500</v>
      </c>
      <c r="O28" s="38"/>
      <c r="P28" s="50">
        <v>0</v>
      </c>
      <c r="Q28" s="4"/>
      <c r="R28" s="46">
        <v>500</v>
      </c>
      <c r="T28" s="8"/>
    </row>
    <row r="29" spans="1:20" ht="22.5" customHeight="1" x14ac:dyDescent="0.25">
      <c r="A29" s="23"/>
      <c r="B29" s="23"/>
      <c r="C29" s="23"/>
      <c r="D29" s="23"/>
      <c r="E29" s="23"/>
      <c r="F29" s="86" t="s">
        <v>24</v>
      </c>
      <c r="G29" s="86"/>
      <c r="H29" s="28">
        <v>1500</v>
      </c>
      <c r="I29" s="17"/>
      <c r="J29" s="67">
        <v>1500</v>
      </c>
      <c r="K29" s="38"/>
      <c r="L29" s="28">
        <v>0</v>
      </c>
      <c r="M29" s="4"/>
      <c r="N29" s="43">
        <v>1500</v>
      </c>
      <c r="O29" s="38"/>
      <c r="P29" s="50">
        <v>2478.4899999999998</v>
      </c>
      <c r="Q29" s="4"/>
      <c r="R29" s="46">
        <v>3000</v>
      </c>
      <c r="T29" s="8"/>
    </row>
    <row r="30" spans="1:20" x14ac:dyDescent="0.25">
      <c r="A30" s="23"/>
      <c r="B30" s="23"/>
      <c r="C30" s="23"/>
      <c r="D30" s="23"/>
      <c r="E30" s="23"/>
      <c r="F30" s="86" t="s">
        <v>25</v>
      </c>
      <c r="G30" s="86"/>
      <c r="H30" s="28">
        <v>3000</v>
      </c>
      <c r="I30" s="17"/>
      <c r="J30" s="67">
        <v>3000</v>
      </c>
      <c r="K30" s="38"/>
      <c r="L30" s="28">
        <v>8516.08</v>
      </c>
      <c r="M30" s="4"/>
      <c r="N30" s="43">
        <v>3000</v>
      </c>
      <c r="O30" s="38"/>
      <c r="P30" s="50">
        <v>2990.17</v>
      </c>
      <c r="Q30" s="4"/>
      <c r="R30" s="46">
        <v>2000</v>
      </c>
      <c r="T30" s="8"/>
    </row>
    <row r="31" spans="1:20" ht="25.5" customHeight="1" thickBot="1" x14ac:dyDescent="0.3">
      <c r="A31" s="23"/>
      <c r="B31" s="23"/>
      <c r="C31" s="23"/>
      <c r="D31" s="23"/>
      <c r="E31" s="23"/>
      <c r="F31" s="86" t="s">
        <v>43</v>
      </c>
      <c r="G31" s="86"/>
      <c r="H31" s="32">
        <v>500</v>
      </c>
      <c r="I31" s="17"/>
      <c r="J31" s="71">
        <v>500</v>
      </c>
      <c r="K31" s="40"/>
      <c r="L31" s="32">
        <v>0</v>
      </c>
      <c r="M31" s="4"/>
      <c r="N31" s="76">
        <v>500</v>
      </c>
      <c r="O31" s="40"/>
      <c r="P31" s="54">
        <v>1000</v>
      </c>
      <c r="Q31" s="4"/>
      <c r="R31" s="81">
        <v>1000</v>
      </c>
      <c r="T31" s="10"/>
    </row>
    <row r="32" spans="1:20" x14ac:dyDescent="0.25">
      <c r="A32" s="23"/>
      <c r="B32" s="23"/>
      <c r="C32" s="23"/>
      <c r="D32" s="23"/>
      <c r="E32" s="87" t="s">
        <v>26</v>
      </c>
      <c r="F32" s="87"/>
      <c r="G32" s="87"/>
      <c r="H32" s="28">
        <f>ROUND(SUM(H25:H31),5)</f>
        <v>11500</v>
      </c>
      <c r="I32" s="17"/>
      <c r="J32" s="67">
        <f>ROUND(SUM(J25:J31),5)</f>
        <v>111500</v>
      </c>
      <c r="K32" s="38"/>
      <c r="L32" s="28">
        <f>ROUND(SUM(L25:L31),5)</f>
        <v>101387.64</v>
      </c>
      <c r="M32" s="4"/>
      <c r="N32" s="43">
        <f>ROUND(SUM(N25:N31),5)</f>
        <v>11500</v>
      </c>
      <c r="O32" s="38"/>
      <c r="P32" s="50">
        <f>ROUND(SUM(P25:P31),5)</f>
        <v>10448.549999999999</v>
      </c>
      <c r="Q32" s="4"/>
      <c r="R32" s="46">
        <f>ROUND(SUM(R25:R31),5)</f>
        <v>11000</v>
      </c>
      <c r="T32" s="9"/>
    </row>
    <row r="33" spans="1:20" x14ac:dyDescent="0.25">
      <c r="A33" s="23"/>
      <c r="B33" s="23"/>
      <c r="C33" s="23"/>
      <c r="D33" s="23"/>
      <c r="E33" s="23"/>
      <c r="F33" s="23"/>
      <c r="G33" s="23"/>
      <c r="H33" s="28"/>
      <c r="I33" s="17"/>
      <c r="J33" s="67"/>
      <c r="K33" s="38"/>
      <c r="L33" s="28"/>
      <c r="M33" s="4"/>
      <c r="N33" s="43"/>
      <c r="O33" s="38"/>
      <c r="P33" s="50"/>
      <c r="Q33" s="4"/>
      <c r="R33" s="46"/>
      <c r="T33" s="9"/>
    </row>
    <row r="34" spans="1:20" x14ac:dyDescent="0.25">
      <c r="A34" s="23"/>
      <c r="B34" s="23"/>
      <c r="C34" s="23"/>
      <c r="D34" s="23"/>
      <c r="E34" s="86" t="s">
        <v>27</v>
      </c>
      <c r="F34" s="86"/>
      <c r="G34" s="86"/>
      <c r="H34" s="28"/>
      <c r="I34" s="17"/>
      <c r="J34" s="67"/>
      <c r="K34" s="38"/>
      <c r="L34" s="28"/>
      <c r="M34" s="4"/>
      <c r="N34" s="43"/>
      <c r="O34" s="38"/>
      <c r="P34" s="50"/>
      <c r="Q34" s="4"/>
      <c r="R34" s="46"/>
      <c r="T34" s="9"/>
    </row>
    <row r="35" spans="1:20" ht="15.75" thickBot="1" x14ac:dyDescent="0.3">
      <c r="A35" s="23"/>
      <c r="B35" s="23"/>
      <c r="C35" s="23"/>
      <c r="D35" s="23"/>
      <c r="E35" s="23"/>
      <c r="F35" s="88" t="s">
        <v>28</v>
      </c>
      <c r="G35" s="88"/>
      <c r="H35" s="32">
        <v>5000</v>
      </c>
      <c r="I35" s="17"/>
      <c r="J35" s="71">
        <v>2500</v>
      </c>
      <c r="K35" s="40"/>
      <c r="L35" s="32">
        <f>22542.07-20000</f>
        <v>2542.0699999999997</v>
      </c>
      <c r="M35" s="4"/>
      <c r="N35" s="76">
        <v>1500</v>
      </c>
      <c r="O35" s="40"/>
      <c r="P35" s="54">
        <f>2160+4579.99</f>
        <v>6739.99</v>
      </c>
      <c r="Q35" s="4"/>
      <c r="R35" s="81">
        <v>1000</v>
      </c>
      <c r="T35" s="8"/>
    </row>
    <row r="36" spans="1:20" x14ac:dyDescent="0.25">
      <c r="A36" s="23"/>
      <c r="B36" s="23"/>
      <c r="C36" s="23"/>
      <c r="D36" s="23"/>
      <c r="E36" s="86" t="s">
        <v>29</v>
      </c>
      <c r="F36" s="86"/>
      <c r="G36" s="86"/>
      <c r="H36" s="28">
        <f>ROUND(SUM(H34:H35),5)</f>
        <v>5000</v>
      </c>
      <c r="I36" s="17"/>
      <c r="J36" s="67">
        <f>ROUND(SUM(J34:J35),5)</f>
        <v>2500</v>
      </c>
      <c r="K36" s="38"/>
      <c r="L36" s="28">
        <f>ROUND(SUM(L34:L35),5)</f>
        <v>2542.0700000000002</v>
      </c>
      <c r="M36" s="4"/>
      <c r="N36" s="43">
        <f>ROUND(SUM(N34:N35),5)</f>
        <v>1500</v>
      </c>
      <c r="O36" s="38"/>
      <c r="P36" s="50">
        <f>ROUND(SUM(P34:P35),5)</f>
        <v>6739.99</v>
      </c>
      <c r="Q36" s="4"/>
      <c r="R36" s="46">
        <f>ROUND(SUM(R34:R35),5)</f>
        <v>1000</v>
      </c>
      <c r="T36" s="9"/>
    </row>
    <row r="37" spans="1:20" x14ac:dyDescent="0.25">
      <c r="A37" s="23"/>
      <c r="B37" s="23"/>
      <c r="C37" s="23"/>
      <c r="D37" s="23"/>
      <c r="E37" s="23"/>
      <c r="F37" s="23"/>
      <c r="G37" s="23"/>
      <c r="H37" s="28"/>
      <c r="I37" s="17"/>
      <c r="J37" s="67"/>
      <c r="K37" s="38"/>
      <c r="L37" s="28"/>
      <c r="M37" s="4"/>
      <c r="N37" s="43"/>
      <c r="O37" s="38"/>
      <c r="P37" s="50"/>
      <c r="Q37" s="4"/>
      <c r="R37" s="46"/>
      <c r="T37" s="9"/>
    </row>
    <row r="38" spans="1:20" x14ac:dyDescent="0.25">
      <c r="A38" s="23"/>
      <c r="B38" s="23"/>
      <c r="C38" s="23"/>
      <c r="D38" s="23"/>
      <c r="E38" s="86" t="s">
        <v>30</v>
      </c>
      <c r="F38" s="86"/>
      <c r="G38" s="86"/>
      <c r="H38" s="28">
        <v>20000</v>
      </c>
      <c r="I38" s="17"/>
      <c r="J38" s="67">
        <v>20000</v>
      </c>
      <c r="K38" s="38"/>
      <c r="L38" s="28">
        <f>76242.58-55000+4861.08-7000</f>
        <v>19103.660000000003</v>
      </c>
      <c r="M38" s="4"/>
      <c r="N38" s="43">
        <v>13000</v>
      </c>
      <c r="O38" s="38"/>
      <c r="P38" s="50">
        <f>12429.34+6236.92</f>
        <v>18666.260000000002</v>
      </c>
      <c r="Q38" s="4"/>
      <c r="R38" s="46">
        <v>10000</v>
      </c>
      <c r="T38" s="8"/>
    </row>
    <row r="39" spans="1:20" x14ac:dyDescent="0.25">
      <c r="A39" s="23"/>
      <c r="B39" s="23"/>
      <c r="C39" s="23"/>
      <c r="D39" s="23"/>
      <c r="E39" s="86" t="s">
        <v>31</v>
      </c>
      <c r="F39" s="86"/>
      <c r="G39" s="86"/>
      <c r="H39" s="28">
        <v>15000</v>
      </c>
      <c r="I39" s="17"/>
      <c r="J39" s="67">
        <v>15000</v>
      </c>
      <c r="K39" s="38"/>
      <c r="L39" s="28">
        <f>5324.71+7000</f>
        <v>12324.71</v>
      </c>
      <c r="M39" s="4"/>
      <c r="N39" s="43">
        <v>9000</v>
      </c>
      <c r="O39" s="38"/>
      <c r="P39" s="50">
        <v>17676.91</v>
      </c>
      <c r="Q39" s="4"/>
      <c r="R39" s="46">
        <v>5000</v>
      </c>
      <c r="T39" s="8"/>
    </row>
    <row r="40" spans="1:20" x14ac:dyDescent="0.25">
      <c r="A40" s="23"/>
      <c r="B40" s="23"/>
      <c r="C40" s="23"/>
      <c r="D40" s="23"/>
      <c r="E40" s="23" t="s">
        <v>32</v>
      </c>
      <c r="F40" s="23"/>
      <c r="G40" s="23"/>
      <c r="H40" s="28">
        <v>25000</v>
      </c>
      <c r="I40" s="17"/>
      <c r="J40" s="67">
        <v>7000</v>
      </c>
      <c r="K40" s="38"/>
      <c r="L40" s="28">
        <v>6141.3</v>
      </c>
      <c r="M40" s="4"/>
      <c r="N40" s="43">
        <v>7000</v>
      </c>
      <c r="O40" s="38"/>
      <c r="P40" s="50">
        <v>7581.66</v>
      </c>
      <c r="Q40" s="4"/>
      <c r="R40" s="46">
        <v>2000</v>
      </c>
      <c r="T40" s="9" t="s">
        <v>45</v>
      </c>
    </row>
    <row r="41" spans="1:20" x14ac:dyDescent="0.25">
      <c r="A41" s="23"/>
      <c r="B41" s="23"/>
      <c r="C41" s="23"/>
      <c r="D41" s="23"/>
      <c r="E41" s="86" t="s">
        <v>33</v>
      </c>
      <c r="F41" s="86"/>
      <c r="G41" s="86"/>
      <c r="H41" s="28">
        <v>3000</v>
      </c>
      <c r="I41" s="17"/>
      <c r="J41" s="67">
        <v>3000</v>
      </c>
      <c r="K41" s="38"/>
      <c r="L41" s="28">
        <v>2500</v>
      </c>
      <c r="M41" s="4"/>
      <c r="N41" s="43">
        <v>0</v>
      </c>
      <c r="O41" s="38"/>
      <c r="P41" s="50">
        <v>2000</v>
      </c>
      <c r="Q41" s="4"/>
      <c r="R41" s="46">
        <v>0</v>
      </c>
      <c r="T41" s="11"/>
    </row>
    <row r="42" spans="1:20" x14ac:dyDescent="0.25">
      <c r="A42" s="23"/>
      <c r="B42" s="23"/>
      <c r="C42" s="23"/>
      <c r="D42" s="23"/>
      <c r="E42" s="24" t="s">
        <v>41</v>
      </c>
      <c r="F42" s="25"/>
      <c r="G42" s="25"/>
      <c r="H42" s="28">
        <v>100000</v>
      </c>
      <c r="I42" s="17"/>
      <c r="J42" s="67">
        <v>50000</v>
      </c>
      <c r="K42" s="38"/>
      <c r="L42" s="28">
        <v>20000</v>
      </c>
      <c r="M42" s="4"/>
      <c r="N42" s="43"/>
      <c r="O42" s="38"/>
      <c r="P42" s="50"/>
      <c r="Q42" s="4"/>
      <c r="R42" s="46"/>
      <c r="T42" s="11" t="s">
        <v>46</v>
      </c>
    </row>
    <row r="43" spans="1:20" x14ac:dyDescent="0.25">
      <c r="A43" s="23"/>
      <c r="B43" s="23"/>
      <c r="C43" s="23"/>
      <c r="D43" s="23"/>
      <c r="E43" s="84" t="s">
        <v>44</v>
      </c>
      <c r="F43" s="25"/>
      <c r="G43" s="25"/>
      <c r="H43" s="29">
        <v>0</v>
      </c>
      <c r="I43" s="21"/>
      <c r="J43" s="68">
        <v>100000</v>
      </c>
      <c r="K43" s="39"/>
      <c r="L43" s="29">
        <v>100000</v>
      </c>
      <c r="M43" s="22"/>
      <c r="N43" s="44"/>
      <c r="O43" s="39"/>
      <c r="P43" s="51"/>
      <c r="Q43" s="22"/>
      <c r="R43" s="47"/>
      <c r="T43" s="11"/>
    </row>
    <row r="44" spans="1:20" ht="15.75" thickBot="1" x14ac:dyDescent="0.3">
      <c r="A44" s="23"/>
      <c r="B44" s="23"/>
      <c r="C44" s="23"/>
      <c r="D44" s="23"/>
      <c r="E44" s="23" t="s">
        <v>34</v>
      </c>
      <c r="F44" s="23"/>
      <c r="G44" s="23"/>
      <c r="H44" s="30">
        <v>20000</v>
      </c>
      <c r="I44" s="17"/>
      <c r="J44" s="69">
        <v>20000</v>
      </c>
      <c r="K44" s="40"/>
      <c r="L44" s="30">
        <v>28043.71</v>
      </c>
      <c r="M44" s="4"/>
      <c r="N44" s="45">
        <v>5000</v>
      </c>
      <c r="O44" s="40"/>
      <c r="P44" s="52">
        <f>9404.65-87.59</f>
        <v>9317.06</v>
      </c>
      <c r="Q44" s="4"/>
      <c r="R44" s="48">
        <v>6500</v>
      </c>
      <c r="T44" s="8"/>
    </row>
    <row r="45" spans="1:20" ht="15.75" thickBot="1" x14ac:dyDescent="0.3">
      <c r="A45" s="23"/>
      <c r="B45" s="23"/>
      <c r="C45" s="23"/>
      <c r="D45" s="23" t="s">
        <v>35</v>
      </c>
      <c r="E45" s="23"/>
      <c r="F45" s="23"/>
      <c r="G45" s="23"/>
      <c r="H45" s="33">
        <f>ROUND(H14+SUM(H21:H23)+H32+SUM(H36:H44),5)</f>
        <v>389600</v>
      </c>
      <c r="I45" s="18"/>
      <c r="J45" s="72">
        <f>ROUND(J14+SUM(J21:J23)+J32+SUM(J36:J44),5)</f>
        <v>515100</v>
      </c>
      <c r="K45" s="40"/>
      <c r="L45" s="33">
        <f>ROUND(L14+SUM(L21:L23)+L32+SUM(L36:L44),5)</f>
        <v>434400.88</v>
      </c>
      <c r="M45" s="12"/>
      <c r="N45" s="77">
        <f>ROUND(N14+SUM(N21:N23)+N32+SUM(N36:N44),5)</f>
        <v>223000</v>
      </c>
      <c r="O45" s="40"/>
      <c r="P45" s="56">
        <f>ROUND(P14+SUM(P21:P23)+P32+SUM(P36:P44),5)</f>
        <v>297330.96999999997</v>
      </c>
      <c r="Q45" s="12"/>
      <c r="R45" s="82">
        <f>ROUND(R14+SUM(R21:R23)+R32+SUM(R36:R44),5)</f>
        <v>210500</v>
      </c>
      <c r="T45" s="9"/>
    </row>
    <row r="46" spans="1:20" ht="20.25" customHeight="1" thickBot="1" x14ac:dyDescent="0.3">
      <c r="A46" s="23"/>
      <c r="B46" s="23" t="s">
        <v>36</v>
      </c>
      <c r="C46" s="23"/>
      <c r="D46" s="23"/>
      <c r="E46" s="23"/>
      <c r="F46" s="23"/>
      <c r="G46" s="23"/>
      <c r="H46" s="33">
        <f>ROUND(H3+H13-H45,5)</f>
        <v>20900</v>
      </c>
      <c r="I46" s="19"/>
      <c r="J46" s="72">
        <f>ROUND(J3+J13-J45,5)</f>
        <v>10400</v>
      </c>
      <c r="K46" s="40"/>
      <c r="L46" s="33">
        <f>ROUND(L3+L13-L45,5)</f>
        <v>28506.080000000002</v>
      </c>
      <c r="M46" s="13"/>
      <c r="N46" s="77">
        <f>ROUND(N3+N13-N45,5)</f>
        <v>1500</v>
      </c>
      <c r="O46" s="40"/>
      <c r="P46" s="56">
        <f>ROUND(P3+P13-P45,5)</f>
        <v>-18739.349999999999</v>
      </c>
      <c r="Q46" s="13"/>
      <c r="R46" s="82">
        <f>ROUND(R3+R13-R45,5)</f>
        <v>0</v>
      </c>
      <c r="T46" s="9"/>
    </row>
    <row r="47" spans="1:20" ht="32.25" customHeight="1" thickBot="1" x14ac:dyDescent="0.3">
      <c r="A47" s="23" t="s">
        <v>37</v>
      </c>
      <c r="B47" s="23"/>
      <c r="C47" s="23"/>
      <c r="D47" s="23"/>
      <c r="E47" s="23"/>
      <c r="F47" s="23"/>
      <c r="G47" s="23"/>
      <c r="H47" s="34">
        <f>H46</f>
        <v>20900</v>
      </c>
      <c r="I47" s="20"/>
      <c r="J47" s="73">
        <f>J46</f>
        <v>10400</v>
      </c>
      <c r="K47" s="41"/>
      <c r="L47" s="34">
        <f>L46</f>
        <v>28506.080000000002</v>
      </c>
      <c r="M47" s="14"/>
      <c r="N47" s="78">
        <f t="shared" ref="N47" si="0">N46</f>
        <v>1500</v>
      </c>
      <c r="O47" s="41"/>
      <c r="P47" s="57">
        <f>P46</f>
        <v>-18739.349999999999</v>
      </c>
      <c r="Q47" s="14"/>
      <c r="R47" s="83">
        <f t="shared" ref="R47" si="1">R46</f>
        <v>0</v>
      </c>
      <c r="T47" s="9"/>
    </row>
    <row r="48" spans="1:20" ht="15.75" thickTop="1" x14ac:dyDescent="0.25"/>
  </sheetData>
  <mergeCells count="25">
    <mergeCell ref="F26:G26"/>
    <mergeCell ref="E5:G5"/>
    <mergeCell ref="E6:G6"/>
    <mergeCell ref="E7:G7"/>
    <mergeCell ref="E9:G9"/>
    <mergeCell ref="E11:G11"/>
    <mergeCell ref="E15:G15"/>
    <mergeCell ref="E10:G10"/>
    <mergeCell ref="F16:G16"/>
    <mergeCell ref="F19:G19"/>
    <mergeCell ref="F20:G20"/>
    <mergeCell ref="E21:G21"/>
    <mergeCell ref="E25:G25"/>
    <mergeCell ref="E41:G41"/>
    <mergeCell ref="F27:G27"/>
    <mergeCell ref="F28:G28"/>
    <mergeCell ref="F29:G29"/>
    <mergeCell ref="F30:G30"/>
    <mergeCell ref="F31:G31"/>
    <mergeCell ref="E32:G32"/>
    <mergeCell ref="E34:G34"/>
    <mergeCell ref="F35:G35"/>
    <mergeCell ref="E36:G36"/>
    <mergeCell ref="E38:G38"/>
    <mergeCell ref="E39:G39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MJBattaglia</dc:creator>
  <cp:lastModifiedBy>MJBattaglia</cp:lastModifiedBy>
  <cp:lastPrinted>2015-01-14T17:35:53Z</cp:lastPrinted>
  <dcterms:created xsi:type="dcterms:W3CDTF">2015-01-14T17:30:57Z</dcterms:created>
  <dcterms:modified xsi:type="dcterms:W3CDTF">2016-01-05T21:47:15Z</dcterms:modified>
</cp:coreProperties>
</file>